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filterPrivacy="1" defaultThemeVersion="124226"/>
  <xr:revisionPtr revIDLastSave="0" documentId="13_ncr:1_{E1D3FD85-332B-45AA-83CB-F9261AD034DB}" xr6:coauthVersionLast="47" xr6:coauthVersionMax="47" xr10:uidLastSave="{00000000-0000-0000-0000-000000000000}"/>
  <bookViews>
    <workbookView xWindow="-120" yWindow="-120" windowWidth="29040" windowHeight="15720" xr2:uid="{00000000-000D-0000-FFFF-FFFF00000000}"/>
  </bookViews>
  <sheets>
    <sheet name="PLAN DE ACCION 2023" sheetId="1" r:id="rId1"/>
    <sheet name="FICHA TECNICA DE INDICADORES" sheetId="11" r:id="rId2"/>
    <sheet name="PA SEGUN PE (INICIAL)" sheetId="9" state="hidden" r:id="rId3"/>
    <sheet name="DETALLE PRESUPUESTAL" sheetId="8" state="hidden" r:id="rId4"/>
    <sheet name="INDICADORES INTERNOS" sheetId="7" state="hidden" r:id="rId5"/>
  </sheets>
  <definedNames>
    <definedName name="_xlnm._FilterDatabase" localSheetId="4" hidden="1">'INDICADORES INTERNOS'!$A$1:$P$39</definedName>
    <definedName name="_xlnm._FilterDatabase" localSheetId="2" hidden="1">'PA SEGUN PE (INICIAL)'!$A$4:$R$105</definedName>
    <definedName name="_xlnm._FilterDatabase" localSheetId="0" hidden="1">'PLAN DE ACCION 2023'!$A$2:$N$2</definedName>
  </definedNames>
  <calcPr calcId="191029"/>
</workbook>
</file>

<file path=xl/calcChain.xml><?xml version="1.0" encoding="utf-8"?>
<calcChain xmlns="http://schemas.openxmlformats.org/spreadsheetml/2006/main">
  <c r="M89" i="1" l="1"/>
  <c r="J89" i="1"/>
  <c r="I89" i="1"/>
  <c r="M88" i="1"/>
  <c r="J88" i="1"/>
  <c r="K88" i="1"/>
  <c r="L88" i="1"/>
  <c r="I88" i="1"/>
  <c r="M70" i="1"/>
  <c r="I70" i="1"/>
  <c r="M68" i="1"/>
  <c r="J68" i="1"/>
  <c r="K68" i="1"/>
  <c r="L68" i="1"/>
  <c r="I68" i="1"/>
  <c r="M48" i="1"/>
  <c r="M38" i="1"/>
  <c r="J38" i="1"/>
  <c r="K38" i="1"/>
  <c r="L38" i="1"/>
  <c r="I38" i="1"/>
  <c r="M47" i="1"/>
  <c r="L48" i="1"/>
  <c r="K48" i="1"/>
  <c r="J48" i="1"/>
  <c r="I48" i="1"/>
  <c r="P15" i="1" l="1"/>
  <c r="J70" i="1" l="1"/>
  <c r="K70" i="1"/>
  <c r="L70" i="1"/>
  <c r="C96" i="1" l="1"/>
  <c r="R19" i="1" l="1"/>
  <c r="Q19" i="1"/>
  <c r="P19" i="1"/>
  <c r="R18" i="1"/>
  <c r="Q18" i="1"/>
  <c r="P18" i="1"/>
  <c r="R17" i="1"/>
  <c r="Q17" i="1"/>
  <c r="P17" i="1"/>
  <c r="R15" i="1"/>
  <c r="Q15" i="1"/>
  <c r="T17" i="1" l="1"/>
  <c r="T15" i="1"/>
  <c r="T18" i="1"/>
  <c r="T19" i="1"/>
  <c r="D104" i="1" l="1"/>
  <c r="D103" i="1"/>
  <c r="D102" i="1"/>
  <c r="D101" i="1"/>
  <c r="D100" i="1"/>
  <c r="D99" i="1"/>
  <c r="D98" i="1"/>
  <c r="D97" i="1"/>
  <c r="D94" i="1"/>
  <c r="D96" i="1"/>
  <c r="L89" i="1" l="1"/>
  <c r="K89" i="1"/>
  <c r="G98" i="1" l="1"/>
  <c r="G99" i="1" l="1"/>
  <c r="G103" i="1"/>
  <c r="L98" i="9"/>
  <c r="L97" i="9"/>
  <c r="L96" i="9"/>
  <c r="L95" i="9"/>
  <c r="L94" i="9"/>
  <c r="L93" i="9"/>
  <c r="L92" i="9"/>
  <c r="L91" i="9"/>
  <c r="L90" i="9"/>
  <c r="L89" i="9"/>
  <c r="L88" i="9"/>
  <c r="L87" i="9"/>
  <c r="L86" i="9"/>
  <c r="L85" i="9"/>
  <c r="L84" i="9"/>
  <c r="L83" i="9"/>
  <c r="L82" i="9"/>
  <c r="L81" i="9"/>
  <c r="L80" i="9"/>
  <c r="L79" i="9"/>
  <c r="L78" i="9"/>
  <c r="L77" i="9"/>
  <c r="L73" i="9"/>
  <c r="L72" i="9"/>
  <c r="L71" i="9"/>
  <c r="L70" i="9"/>
  <c r="L69" i="9"/>
  <c r="L67" i="9"/>
  <c r="L64" i="9"/>
  <c r="L63" i="9"/>
  <c r="L62" i="9"/>
  <c r="L61" i="9"/>
  <c r="L60" i="9"/>
  <c r="L59" i="9"/>
  <c r="L58" i="9"/>
  <c r="L55" i="9"/>
  <c r="L51" i="9"/>
  <c r="L50" i="9"/>
  <c r="L49" i="9"/>
  <c r="L47" i="9"/>
  <c r="L44" i="9"/>
  <c r="L43" i="9"/>
  <c r="L42" i="9"/>
  <c r="L41" i="9"/>
  <c r="H39" i="9"/>
  <c r="L38" i="9"/>
  <c r="L37" i="9"/>
  <c r="L35" i="9"/>
  <c r="L32" i="9"/>
  <c r="L31" i="9"/>
  <c r="L30" i="9"/>
  <c r="L29" i="9"/>
  <c r="L28" i="9"/>
  <c r="L25" i="9"/>
  <c r="L24" i="9"/>
  <c r="L23" i="9"/>
  <c r="L22" i="9"/>
  <c r="L21" i="9"/>
  <c r="L20" i="9"/>
  <c r="L19" i="9"/>
  <c r="L18" i="9"/>
  <c r="L17" i="9"/>
  <c r="L16" i="9"/>
  <c r="L15" i="9"/>
  <c r="L11" i="9"/>
  <c r="L7" i="9"/>
  <c r="L6" i="9"/>
  <c r="G100" i="1" l="1"/>
  <c r="C97" i="1" l="1"/>
  <c r="G96" i="1"/>
  <c r="G97" i="1" l="1"/>
  <c r="G94" i="1"/>
  <c r="G101" i="1"/>
  <c r="G95" i="1"/>
  <c r="C94" i="1"/>
  <c r="G102" i="1"/>
  <c r="C95" i="1"/>
  <c r="G9" i="8"/>
  <c r="F9" i="8"/>
  <c r="D9" i="8"/>
  <c r="C9" i="8"/>
  <c r="E9" i="8"/>
  <c r="G13" i="8" l="1"/>
  <c r="F11" i="8"/>
  <c r="R17" i="7"/>
  <c r="I31" i="7" l="1"/>
  <c r="I36" i="7"/>
  <c r="I38" i="7"/>
  <c r="I6" i="7"/>
  <c r="N19" i="7" l="1"/>
  <c r="N37" i="7"/>
  <c r="N38" i="7" s="1"/>
  <c r="N35" i="7"/>
  <c r="N7" i="7"/>
  <c r="N26" i="7"/>
  <c r="N22" i="7"/>
  <c r="K38" i="7"/>
  <c r="N24" i="7"/>
  <c r="N23" i="7"/>
  <c r="N30" i="7"/>
  <c r="N29" i="7"/>
  <c r="N28" i="7"/>
  <c r="J38" i="7"/>
  <c r="J36" i="7"/>
  <c r="J31" i="7"/>
  <c r="J27" i="7"/>
  <c r="J6" i="7"/>
  <c r="J39" i="7" l="1"/>
  <c r="N31" i="7"/>
  <c r="I20" i="7"/>
  <c r="R20" i="7" s="1"/>
  <c r="I18" i="7"/>
  <c r="I27" i="7" l="1"/>
  <c r="I39" i="7" s="1"/>
  <c r="N3" i="7"/>
  <c r="N4" i="7"/>
  <c r="N5" i="7"/>
  <c r="J41" i="7" l="1"/>
  <c r="N6" i="7"/>
  <c r="N25" i="7"/>
  <c r="N34" i="7"/>
  <c r="N33" i="7"/>
  <c r="N32" i="7"/>
  <c r="N20" i="7"/>
  <c r="N18" i="7"/>
  <c r="N17" i="7"/>
  <c r="N16" i="7"/>
  <c r="N15" i="7"/>
  <c r="N14" i="7"/>
  <c r="N13" i="7"/>
  <c r="N11" i="7"/>
  <c r="N10" i="7"/>
  <c r="N9" i="7"/>
  <c r="N8" i="7"/>
  <c r="N21" i="7" l="1"/>
  <c r="N36" i="7"/>
  <c r="N12" i="7"/>
  <c r="N39" i="7" l="1"/>
  <c r="G104" i="1" l="1"/>
  <c r="H97" i="1" s="1"/>
  <c r="C98" i="1" l="1"/>
  <c r="C9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2" authorId="0" shapeId="0" xr:uid="{00000000-0006-0000-0000-000001000000}">
      <text>
        <r>
          <rPr>
            <b/>
            <sz val="9"/>
            <color indexed="81"/>
            <rFont val="Tahoma"/>
            <family val="2"/>
          </rPr>
          <t xml:space="preserve">META A LOS 4 AÑOS (PLAN ESTRATÉGICO)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3" authorId="0" shapeId="0" xr:uid="{00000000-0006-0000-0100-000001000000}">
      <text>
        <r>
          <rPr>
            <b/>
            <sz val="9"/>
            <color indexed="81"/>
            <rFont val="Tahoma"/>
            <family val="2"/>
          </rPr>
          <t xml:space="preserve">META A LOS 4 AÑOS (PLAN ESTRATÉGICO)
</t>
        </r>
      </text>
    </comment>
  </commentList>
</comments>
</file>

<file path=xl/sharedStrings.xml><?xml version="1.0" encoding="utf-8"?>
<sst xmlns="http://schemas.openxmlformats.org/spreadsheetml/2006/main" count="876" uniqueCount="558">
  <si>
    <t xml:space="preserve">META
RESULTADOS </t>
  </si>
  <si>
    <t>N° DE META</t>
  </si>
  <si>
    <t>META DE
PRODUCTO</t>
  </si>
  <si>
    <t>META DE
GESTIÓN</t>
  </si>
  <si>
    <t>ACTIVIDADES</t>
  </si>
  <si>
    <t>RECURSOS
ASIGNADOS</t>
  </si>
  <si>
    <t>PESO
META</t>
  </si>
  <si>
    <t>RESPONSABLES DEL PROCESO</t>
  </si>
  <si>
    <t>OBSERVACIONES</t>
  </si>
  <si>
    <t xml:space="preserve">30 Informes de acciones de control fiscal en cada vigencia. </t>
  </si>
  <si>
    <t>Comunicación y publicación del resultado de los informes finales de acciones de control fiscal.</t>
  </si>
  <si>
    <t>Número acumulado de sujetos auditados  /  Número total de sujetos de vigilancia y control.</t>
  </si>
  <si>
    <t>DIRECCIÓN TÉCNICA CONTROL FISCAL</t>
  </si>
  <si>
    <t>Número acumulado de puntos auditados  /  Número total de puntos de vigilancia y control.</t>
  </si>
  <si>
    <t>Número acumulado de contratos auditados  / Número total de contratos suscritos por los sujetos y puntos de vigilancia y control (con recursos propios y los aportados por el ente territorial)</t>
  </si>
  <si>
    <t xml:space="preserve">Valor acumulado de los contratos auditados  / Valor total de los contratos suscritos por los sujetos y puntos de vigilancia y control (con recursos propios y los aportados por el ente territorial)
</t>
  </si>
  <si>
    <t>Realizar auditorías especiales a los asuntos o temas de potencial importancia (API) previa coordinación del Contralor, Dirección Técnica y Planeación.</t>
  </si>
  <si>
    <t>Tramitar e incorporar en el proceso auditor las denuncias ciudadanas que le sean asignadas.</t>
  </si>
  <si>
    <t>Emitir pronunciamiento sobre el fenecimiento o no fenecimiento de la cuenta de los sujetos fiscalizados.</t>
  </si>
  <si>
    <t>Determinar y cuantificar los beneficios del control fiscal</t>
  </si>
  <si>
    <t>Valor de los beneficios cuantificables del control fiscal / Valor de la apropiación definitiva de la Contraloría Territorial para la vigencia</t>
  </si>
  <si>
    <t>Auditar el 100% del presupuesto de recursos propios del sujeto auditado, de acuerdo con la muestra seleccionada.</t>
  </si>
  <si>
    <t>Valor del presupuesto público auditado del componente ambiental   /  Valor total del presupuesto público a  vigilar del componente ambiental.</t>
  </si>
  <si>
    <t>Número acumulado de cuentas rendidas durante la vigencia debidamente revisadas con pronunciamiento  /  Número total de cuentas rendidas durante la vigencia</t>
  </si>
  <si>
    <t>Elaborar, analizar y presentar el informe de ejecución de las reservas y vigencias futuras de la respectiva anualidad.</t>
  </si>
  <si>
    <t>Informe Consolidado de la Cuenta General del Presupuesto y del Tesoro elaborado y comunicado (Num 15 Art 268 de la CN)</t>
  </si>
  <si>
    <t>Elaborar, analizar y presentar el informe de ejecución del presupuesto público general territorial de la respectiva vigencia.</t>
  </si>
  <si>
    <t>Elaborar, analizar y presentar el informe financiero de la respectiva vigencia.</t>
  </si>
  <si>
    <t>Informe Consolidado sobre el estado de las Finanzas Públicas elaborado y comunicado (Num 11 Art 268 de la CN)</t>
  </si>
  <si>
    <t>Elaborar, analizar y presentar el registro del estado de la Deuda Pública de la respectiva vigencia</t>
  </si>
  <si>
    <t>Registro de la Deuda Pública del Estado  (Num 3 Art 268 de la CN)</t>
  </si>
  <si>
    <t xml:space="preserve"> Guia metodologica de control ambiental implementada en:  6 municipios con un control fiscal ambiental aplicado vigencia 2020 
5 municipios con un control fiscal ambiental aplicado vigencia 2021</t>
  </si>
  <si>
    <t>Compromiso con la sostenibilidad ambiental</t>
  </si>
  <si>
    <t>Análisis de los temas a incluir en el instructivo metodológico y la realización de las auditorias en el control fiscal ambiental</t>
  </si>
  <si>
    <t>Aplicar el procedimiento de control fiscal ambiental a los municipios y el departamento, de acuerdo con la programación prevista en las vigencias 2020 y 2021</t>
  </si>
  <si>
    <t>Número acumulado de sujetos y puntos auditados que manejan recursos del componente ambiental /  Número total de sujetos y puntos  de vigilancia y control que manejan recursos del componente ambiental</t>
  </si>
  <si>
    <t>Elaborar el informe macro ambiental de la respectiva vigencia</t>
  </si>
  <si>
    <t>Informe anual sobre el estado de los recursos naturales y del ambiente elaborado y comunicado (Num 7 Art 268 de la CN)</t>
  </si>
  <si>
    <t>2 capacitaciones programadas en control fiscal ambiental a los diferentes grupos de interes como veedurias ciudadanas, comunidades organizadas en los municipios del Quindio para las vigencias 2020 y 2021</t>
  </si>
  <si>
    <t>Promedio de tiempo entre el recibo del hallazgo en Resp.Fiscal y la apertura de indagación preliminar o proceso de responsabilidad fiscal</t>
  </si>
  <si>
    <t>Proceso administrativo sancionatorio fiscal</t>
  </si>
  <si>
    <t>Jurisdicción coactiva</t>
  </si>
  <si>
    <t>sistema de gestión documental proyectado e implementado</t>
  </si>
  <si>
    <t>Desarrollo del Sistema de Gestión de Calidad de la CGQ  basado en MIPG</t>
  </si>
  <si>
    <t>Proceso de contratación del sistema de gestión documental.</t>
  </si>
  <si>
    <t>Contratación de apoyo para la optimización del Sistema de Gestión Documental</t>
  </si>
  <si>
    <t>N/A</t>
  </si>
  <si>
    <t>DIRECCIÓN ADMINISTRATIVA Y FINANCIERA</t>
  </si>
  <si>
    <t xml:space="preserve">Capacitación, optimización y/o modernización del Sistema de Gestión Documental </t>
  </si>
  <si>
    <t>Actualizar el Mapa Institucional de Riesgos y de Corrupción</t>
  </si>
  <si>
    <t>PLANEACIÓN</t>
  </si>
  <si>
    <t>Auditoría externa para validar los requisitos aplicables bajo la norma ISO 9001: 2015 en aras de lograr la Certificación.</t>
  </si>
  <si>
    <t>Sistematizar y/o digitalizar la historia laboral de los funcionarios</t>
  </si>
  <si>
    <t>Un plan Anual de Bienestar Laboral para la vigencias 2020 y 2021</t>
  </si>
  <si>
    <t>Plan Estratégico de Talento Humano de la CGQ</t>
  </si>
  <si>
    <t>El Plan Anual de Bienestar Laboral,  comprenderá todos los lineamientos legales como los presupuestales con que cuenta la entidad</t>
  </si>
  <si>
    <t>Cumplimiento del Plan de Bienestar Social</t>
  </si>
  <si>
    <t>Cumplimiento del Plan Anual de Vacantes</t>
  </si>
  <si>
    <t xml:space="preserve">Cumplimiento del Plan de Previsión de Recursos Humanos </t>
  </si>
  <si>
    <t>Cumplimiento del Plan de Inducción y Reinducción</t>
  </si>
  <si>
    <t>Cumplimiento del Plan de Incentivos Institucionales</t>
  </si>
  <si>
    <t>Cumplimiento del Programa de Seguridad y Salud en el Trabajo</t>
  </si>
  <si>
    <t>Cumplimiento del Plan de Capacitación</t>
  </si>
  <si>
    <t>Planear y presentar el plan anual de adquisiciones en cada vigencia</t>
  </si>
  <si>
    <t>Dar cumplimiento al Plan de Compras</t>
  </si>
  <si>
    <t xml:space="preserve">
Registro de planeación de adquisición de bienes y servicios y sus modificaciones en cada vigencia</t>
  </si>
  <si>
    <t>Cumplimiento del Plan  de Tecnologías de la Información y las Comunicacioones - PETI.</t>
  </si>
  <si>
    <t>Nivel de avance en el cargue de documentos de la etapa precontractual de los contratos rendidos en el SIA Observa durante la vigencia</t>
  </si>
  <si>
    <t>Velar por el óptimo estado de funcionamiento de la sede locativa (inmueble).</t>
  </si>
  <si>
    <t>Garantizar el optimo estado y funcionamiento de los bienes muebles y vehículo de la entidad.</t>
  </si>
  <si>
    <t>Celebrar los contratos de bienes y servicios que requiera la entidad, previo análisis del presupuesto según necesidades.</t>
  </si>
  <si>
    <t>Implementación de la sala de oralidad</t>
  </si>
  <si>
    <t>Dar cumplimiento al Plan de la Seguridad y Privacidad de la Información.</t>
  </si>
  <si>
    <t>Adecuado funcionamiento de la página web y óptima publicación de la información pública generada.</t>
  </si>
  <si>
    <t>Dar cumplimiento al proceso contable</t>
  </si>
  <si>
    <t>Número acumulado de publicaciones mensuales de los Informes financieros y contables en la página web  /  Número total de publicaciones mensuales a realizar durante la vigencia sobre los Informes financieros y contables</t>
  </si>
  <si>
    <t>Valor del recaudo total acumulado   /  Valor presupuestado de recaudo  para la vigencia rendida</t>
  </si>
  <si>
    <t>Valor del recaudo total acumulado  /  Valor acumulado de compromisos presupuestales</t>
  </si>
  <si>
    <t>Valor acumulado de obligaciones presupuestales
/  Valor acumulado de compromisos presupuestales</t>
  </si>
  <si>
    <t>Valor acumulado de pagos  /  Valor acumulado de obligaciones presupuestales</t>
  </si>
  <si>
    <t>Valor acumulado de pagos  /  Valor del recaudo total acumulado</t>
  </si>
  <si>
    <t>Fomentar que El Comité Asesor de Control Interno Departamental programe reuniones en cada vigencia conforme lo indica el Decreto 1499 de 2017</t>
  </si>
  <si>
    <t xml:space="preserve">Determinar las diferentes instancias y posibilidades en la generación de instrumentos que faciliten un control interno más viables a las organizaciones y debidamente articulado con el control fiscal </t>
  </si>
  <si>
    <t>Participar activamente en el comité de auditoria con instrumentos que faciliten la actividad de control fiscal en el comité de auditoria departamental</t>
  </si>
  <si>
    <t>Participar en las reuniones del Comité Departamental de Control Interno</t>
  </si>
  <si>
    <t>OFICINA CONTROL INTERNO</t>
  </si>
  <si>
    <t>2 audiencias de trabajo con las comunidades presentándoles las metas contempladas en los planes de Desarrollo Departamental y Municipal durante las vigencias 2020 y 2021</t>
  </si>
  <si>
    <t>Hacer rendición pública de cuentas a la ciudadanía sobre el nivel de cumplimiento de la gestión y los resultados obtenidos en la vigencia</t>
  </si>
  <si>
    <t>Recepción de temas que las comunidades requieren de atención en las audiencias con el contralor</t>
  </si>
  <si>
    <t>Preparar, organizar, convocar y presentar a la comunidad, el informe de rendición de cuentas conforme la reglamentacion existente</t>
  </si>
  <si>
    <t>Dar cumplimiento a la rendición de cuentas establecida por la Auditoría General de la República</t>
  </si>
  <si>
    <t>TODOS</t>
  </si>
  <si>
    <t>Publicar periódicamente en la página web y/o a través de medios de comunicación el informe de los resultados obtenidos de la vigilancia fiscal</t>
  </si>
  <si>
    <t>Evaluación y seguimiento del Control Fiscal Interno</t>
  </si>
  <si>
    <t>Número acumulado de acciones correctivas ejecutadas del plan de mejoramiento vigente  / Número total de acciones correctivas abiertas con fecha de vencimiento cumplida al momento del reporte.</t>
  </si>
  <si>
    <t>Número de procesos misionales auditados por la oficina de control interno / Número de procesos misionales de la contraloría territorial</t>
  </si>
  <si>
    <t>Número de auditorías ejecutadas por la oficina de control interno / Número de auditorías planeadas por la oficina de control interno</t>
  </si>
  <si>
    <t>Mesas de trabajo realizadas con otras instancias de control para analizar temas de control fiscal (Comité de Moralización)</t>
  </si>
  <si>
    <t>CONTRALOR</t>
  </si>
  <si>
    <t>Un plan de participación ciudadana para la vigencia 2020 y 2021</t>
  </si>
  <si>
    <t>Implementar los mecanismos y estrategias que  garanticen la participación ciudadana de los diferentes grupos organizados y comunidad general del Departamento del Quindío</t>
  </si>
  <si>
    <t>Acciones realizadas para gestionar y cumplir el plan de participación ciudadana</t>
  </si>
  <si>
    <t>Dar respuesta eficiente y oportuna a todas las PQRS recepcionadas y radicadas.</t>
  </si>
  <si>
    <t>Número acumulado de peticiones con respuesta de fondo y trasladadas por competencia dentro de los términos de ley  /  Número acumulado de peticiones con respuesta  de fondo y trasladadas por competencia</t>
  </si>
  <si>
    <t>Elaborar en consenso con la Secretaría de Educación Departamental la disponibilidad de generación de espacios en los que se logre la participación efectiva del contralor estudiantil en las materias que les interese.</t>
  </si>
  <si>
    <t xml:space="preserve">1. VIGILANCIA FISCAL </t>
  </si>
  <si>
    <t>PROM. POR PESO</t>
  </si>
  <si>
    <t>Valor de los contratos rendidos en el SIA Observa / Valor de los contratos rendidos y no rendidos en el SIA Observa durante la vigencia</t>
  </si>
  <si>
    <t>Valor del presupuesto público auditado / Valor total del presupuesto público a vigilar, para sujetos recursos propios y para puntos presupuesto asignado</t>
  </si>
  <si>
    <t>Número de sujetos y puntos de control cuyo informe de auditoría contenga el concepto sobre el control fiscal interno  /  Número total de sujetos y puntos  de vigilancia y control</t>
  </si>
  <si>
    <t>Número acumulado de procesos de cobro coactivo con investigación de bienes durante la vigencia / Número total de procesos de cobro coactivo tramitados durante la vigencia</t>
  </si>
  <si>
    <t>Número acumulado de procesos de cobro coactivo con actualización de la liquidación del crédito durante la vigencia / Número total de procesos de cobro coactivo tramitados durante la vigencia</t>
  </si>
  <si>
    <t>Direción Técnica de Control  Fiscal</t>
  </si>
  <si>
    <t>Dirección Administrativa y Financiera</t>
  </si>
  <si>
    <t>CONTRALOR
PLANEACIÓN</t>
  </si>
  <si>
    <t xml:space="preserve">CONTRALOR
PLANEACIÓN
</t>
  </si>
  <si>
    <t>DESCRIPCIÓN DEL INDICADOR (AGR)</t>
  </si>
  <si>
    <t>Gestionar los ingresos y dar cumplimiento al proceso presupuestal y de Tesorería</t>
  </si>
  <si>
    <t xml:space="preserve">54 indicadores de la AGR, 18 Indicadores nuevos;  y  9 no aplica (N/A) por ser de trámite. </t>
  </si>
  <si>
    <t>4. CONTROL DE GESTIÓN Y RESULTADOS ENFOCADO A SU IMPACTO EN LAS COMUNIDADES</t>
  </si>
  <si>
    <t>5. PARTICIPACIÓN CIUDADANA</t>
  </si>
  <si>
    <t>Articular y optimizar el actual sistema de rendición efectuando revisión de forma de la cuenta rendida por todos los sujetos fiscalizados mediante el Método de Auditoría Contínua.</t>
  </si>
  <si>
    <t>Realizar el proceso auditor y otras acciones de vigilancia fiscal conforme a los lineamientos  de la GAT territorial adoptada en la CGQ y La programación prevista en el PVCFT.</t>
  </si>
  <si>
    <t>Gestionar  de manera eficiente y oportuna los traslados de hallazgos e informes del proceso auditor, previstos en el Plan de Vigilancia Fiscal Territorial -  PVCFT de la vigencia</t>
  </si>
  <si>
    <t>Implementar un sistema de vigilancia fiscal que permita abarcar el 100% de los sujetos de control y el 100% del presupuesto</t>
  </si>
  <si>
    <t>OBJETIVO ESTRATÉGICO</t>
  </si>
  <si>
    <t>Identificar e informar a la comunidad las estrategias previstas por la Contraloría Departamental del Quindío para promover la participación de la comunidad en la vigilancia de la gestión pública y sus resultados; promoviendo el control social, la publicidad activa de información pública sobre la gestión institucional, y los espacios de colaboración, interlocución e interacción, para así lograr resultados positivos.</t>
  </si>
  <si>
    <t>2. FORTALECIMIENTO INSTITUCIONAL</t>
  </si>
  <si>
    <t>3. COMPROMISO CON LA SOSTENIBILIAD AMBIENTAL</t>
  </si>
  <si>
    <t>Cumplir eficientemente con el proceso auditor micro previsto en el Plan de Vigilancia Fiscal Territorial (PVFT)</t>
  </si>
  <si>
    <t>Oficinas Asesoras de Planeación, Control Interno y Despacho del Contralor</t>
  </si>
  <si>
    <t>Numero de denuncias con respuestas de fondo / Total de denuncias remitidas a la DTCF.  NUEVO</t>
  </si>
  <si>
    <t>Implementar sistemas de información en los procesos misionales, así como plataformas tecnológicas para el control fiscal, con un recurso humano capacitado y con las competencias requeridas para afrontar los nuevos retos del control fiscal a través de la Auditoría Contínua.</t>
  </si>
  <si>
    <t>Realizar acciones fiscales que determinen la importancia del medio ambiente en nuestro departamento, fomentando la participación de todos los entes públicos y privados en la preservación del capital natural, generando con ello responsabilidades de conformidad con le Ley 42 de 1993 en la protección de la diversidad e integridad del ambiente garantizando que todas las personas puedan gozar de un ambiente sano.</t>
  </si>
  <si>
    <t>Evaluar el cumplimiento de los planes de desarrollo de las Entidades Territoriales y planes de acciones de las diferentes Entidades sujetas a nuestro control, determinando el mejoramiento de la calidad de vida de los habitantes del Departamento del Quindío, en especial al desarrollo sostenible.</t>
  </si>
  <si>
    <t xml:space="preserve">18 Indicadores nuevos;  y  9 no aplica (N/A) por ser de trámite. </t>
  </si>
  <si>
    <t>OFIC. RESPONSAB FISCAL</t>
  </si>
  <si>
    <t>PLANEACIÓN - DIR. ADMINIST. Y FINANCI</t>
  </si>
  <si>
    <t>INCID</t>
  </si>
  <si>
    <t>TOTAL PROMEDIO LÍNEAS ESTRATÉGICAS</t>
  </si>
  <si>
    <t>Dirección Técnica de Control Fiscal
Oficina Asesora Planeación y Despacho Contralor</t>
  </si>
  <si>
    <r>
      <t xml:space="preserve">Número total de hallazgos fiscales, disciplinarios y penales del período / Total de auditorías realizadas.  </t>
    </r>
    <r>
      <rPr>
        <b/>
        <sz val="9"/>
        <rFont val="Arial"/>
        <family val="2"/>
      </rPr>
      <t>NUEVO</t>
    </r>
  </si>
  <si>
    <r>
      <t xml:space="preserve">Número de fenecimientos del período / Total de auditorías programadas en el PVCFT. </t>
    </r>
    <r>
      <rPr>
        <b/>
        <sz val="9"/>
        <rFont val="Arial"/>
        <family val="2"/>
      </rPr>
      <t>NUEVO</t>
    </r>
  </si>
  <si>
    <r>
      <t xml:space="preserve">Nivel de cumplimiento del período (%). </t>
    </r>
    <r>
      <rPr>
        <b/>
        <sz val="9"/>
        <rFont val="Arial"/>
        <family val="2"/>
      </rPr>
      <t>NUEVO</t>
    </r>
  </si>
  <si>
    <r>
      <t xml:space="preserve">Total de sujetos fiscalizados con el procedimiento de control filscal ambiental aplicado / Total de sujetos con control fiscal ambiental programadas. </t>
    </r>
    <r>
      <rPr>
        <b/>
        <sz val="9"/>
        <rFont val="Arial"/>
        <family val="2"/>
      </rPr>
      <t>NUEVO</t>
    </r>
  </si>
  <si>
    <r>
      <t xml:space="preserve">Total recursos financieros auditados en el componente ambiental / Total de recursos financieros programados en el componente ambiental.  </t>
    </r>
    <r>
      <rPr>
        <b/>
        <sz val="9"/>
        <rFont val="Arial"/>
        <family val="2"/>
      </rPr>
      <t>NUEVO</t>
    </r>
  </si>
  <si>
    <r>
      <t xml:space="preserve">Un (1) informe público de rendición de cuentas.  </t>
    </r>
    <r>
      <rPr>
        <b/>
        <sz val="9"/>
        <rFont val="Arial"/>
        <family val="2"/>
      </rPr>
      <t>NUEVO</t>
    </r>
  </si>
  <si>
    <r>
      <t xml:space="preserve">4 Informes de rendición de la cuenta trimestral   </t>
    </r>
    <r>
      <rPr>
        <b/>
        <sz val="9"/>
        <rFont val="Arial"/>
        <family val="2"/>
      </rPr>
      <t>NUEVO</t>
    </r>
  </si>
  <si>
    <r>
      <t xml:space="preserve">100% de informes de resultados publicados en la vigencia fiscal.  </t>
    </r>
    <r>
      <rPr>
        <b/>
        <sz val="9"/>
        <rFont val="Arial"/>
        <family val="2"/>
      </rPr>
      <t>NUEVO</t>
    </r>
  </si>
  <si>
    <r>
      <t xml:space="preserve">Número de instituciones educativas con la figura de Contralor Estudiantil implementada / Total de instituciones educativas capacitadas.   </t>
    </r>
    <r>
      <rPr>
        <b/>
        <sz val="9"/>
        <rFont val="Arial"/>
        <family val="2"/>
      </rPr>
      <t>NUEVO</t>
    </r>
  </si>
  <si>
    <t xml:space="preserve"> 
RESULTADO
 DEL PERÍODO
%
(FICHA TÉC)
</t>
  </si>
  <si>
    <t>RECURSOS EJECUTADOS</t>
  </si>
  <si>
    <t>ESTA EN PROCESO EL CONVENIO DE PASANTES CON LA UNIVERSIDAD DEL QUINDÍO</t>
  </si>
  <si>
    <t>LA REALIZACIÓN DE ESTA AUDITORIA SE TIENE PROGRAMADA PARA EL SEGUNDO SEMESTRE DE 2021</t>
  </si>
  <si>
    <t>RUBRO</t>
  </si>
  <si>
    <t>NOMBRE RUBRO</t>
  </si>
  <si>
    <t>ADQUISICIÓN DE BIENES Y SERVICIOS</t>
  </si>
  <si>
    <t>GASTOS BANCARIOS</t>
  </si>
  <si>
    <t>INCENTIVO EDUCATIVO</t>
  </si>
  <si>
    <t>VIATICOS</t>
  </si>
  <si>
    <t>SENTENCIAS Y CONCILIACIONES</t>
  </si>
  <si>
    <t xml:space="preserve">SE PARTICIPÓ EN LA REUNIÓN VIRTUAL CON EL DAFT EL 18 DE MARZO, CON EL RESPONSABLE DE DILIGENCIAR FURAG QUINDÍO PARA RESOLVER INQUIETUDES SOBRE EL DILIGENCIAMIENTO DEL FORMULARIO QUE MIDE EL INDICE DE DESEMPEÑO INSTITUCIONAL VIGENCIA 2020.
SE PARTICIPO EN CAPACITACIÓN DE GESTIÓN DE RIESGO EL 16 DE MARZO CON EL CONTRALOR.
EL 24 DE MARZO SE REALIZÓ LA INDUCCIÓN A LOS PRACTICANTES DE LA UNIVERSIDAD DEL QUINDÍO
  </t>
  </si>
  <si>
    <t>PAGOS PRIMER TRIMESTRE</t>
  </si>
  <si>
    <t>Actualmente se están desarrollando 10 acciones de control y se encuentran en diferentes fases según lo programado en el PVCFT.</t>
  </si>
  <si>
    <t xml:space="preserve">Se están adelantando 6 auditorías, de las cuales 3 son financieras y de gestión y las otras 3 son de fenecimiento de cuentas. Aún no se han terminado cumpliento con lo programado en el PVCFT. </t>
  </si>
  <si>
    <t>Actualmente se está culminando con la actuación especial a los PRAE en  las Instituciones Educativas del Dpto; adicionalmente en la auditoría financiera y de gestión de la Uniquindío se está evaluando un proyecto ambiental y  también se tiene programado en el PVCFT la auditoría de Desempeño a los PSMV del Dpto y el Informe Macroambiental.</t>
  </si>
  <si>
    <t xml:space="preserve">Según el item anterior hasta no ir culminando cada una de ellas, no podremos tener esta información. </t>
  </si>
  <si>
    <t>SE ESTÁ CUMPLIENDO EL PROCESO DE RENDICIÓN DE LA CUENTA EN EL SIA MISIONAL, A TRAVÉS DE LA PLATAFORMA, CONFORME LAS DISPOSICIONES ESTABLECIDAS
Con la circular interna 07 del presente año se coordino con parte del equipo de la dirección técnica, la rendición de cuentas para rendir el 1 trimestre a ala AGR antes del 15 del abril.</t>
  </si>
  <si>
    <t>Número acumulado de procesos de cobro coactivo con medidas cautelares ejecutadas  /  Número total de procesos de cobro coactivo con medidas cautelares decretadas.</t>
  </si>
  <si>
    <t>En la actualidad se continúa con el proceso de digitalizar las historias laborales de los funcionarios</t>
  </si>
  <si>
    <t>SE SIGUE PENDIENTE DE LA EVOLUCIÓN DE LA PANDEMIA COVID - 19, PARA ADELANTAR ACTIVIDADES PROGRAMADAS EN EL PLAN</t>
  </si>
  <si>
    <t>Está en curso de análisis para la adquisición de elementos necesarios, para cumplir con el plan</t>
  </si>
  <si>
    <t>A le fecha no se han realizado estas capacitaciones, se espera que para el segundo semestre de lleven a cabo conforme a programación</t>
  </si>
  <si>
    <t>Es el % de avance en la ejecución financiera del plan de acción de la vigencia</t>
  </si>
  <si>
    <t>El resultado de este período obedece que el techo de porcentaje del trimestre es el 25% de las metas física, porque solo se ha avanzado 1/4 parte del año.</t>
  </si>
  <si>
    <t>gastos segundo trimestre</t>
  </si>
  <si>
    <t>falta elaborar un cronograma  de las capacitaciones a realizar durante la vigencia.
 En el segundo trimestre se ejecutaron recursos por valor de $1,785,000, para un total acumuldo de $4,027,582</t>
  </si>
  <si>
    <t>El total ejecutado de recursos al segundo trimestre ha sido de $4,360,920</t>
  </si>
  <si>
    <t>Esta página está en permanente actualización e inclusión de datos relevantes y de interés para la comunidad</t>
  </si>
  <si>
    <t>Se incorporó en el PVCFT una denuncia como actuación especial del Hospital Pio X de La Tebaida. Estpá en proceso</t>
  </si>
  <si>
    <t>Se están haciendo gestiones para obtener algunos recursos y apoyo institucional con la gobernación para mejorar el sistema de gestión documental</t>
  </si>
  <si>
    <t>ACTUALMENTE SE ESTÁ TERMINANDO LA FASE DE ELABORANDO UN APLICATIVO PARA SISTEMATIZAR EL TEMA DE LOS RIESGOS POR PROCESOS, Y SIMULTANEAMENTE SE ESTÁN ACTUALIZANDO LOS RIESGOS EN CADA PROCESO POR PARTE DE LOS RESPONSABLES DE LOS MISMOS.   DURANTE EL SEGUNDO TRIMESTRE SE TENDRÁN LOS RESULTADOS Y VALORACIONES CORRESPONDIENTES.</t>
  </si>
  <si>
    <t>con base en el diagnóstico realizado por el ingeniero de sistemas, a la fecha se está en el proceso de determinar y priorizar las adquisiciones necesarias para cumplir con esta actividad. Una vez esto, se ejecutarán los recursos previstos</t>
  </si>
  <si>
    <t>La Sala de Oralidad fue contratada y debidamente instalada en el mes de Diciembre del 2020. Meta cumplida</t>
  </si>
  <si>
    <t>Se están llevando a cabo gestiones con la gobernación del quindío para articular el manejo y  desarrollo de este plan teneidno en cuenta quehacemos parte de la misma organización. Al segundo trimestre se cuenta con persona responsable de hacer seguimiento al programa, está en proceso de ejecución</t>
  </si>
  <si>
    <t>EL 19 DE MARZO DE 2021 SE HIZO LA RENDICIÓN PÚBLICA DE CUENTA POR MEDIO DEL CONTRALOR A TRAVÉS DE MEDIOS VIRTUALES. Meta cumplida</t>
  </si>
  <si>
    <t>SE HA LOGRADO LA SOCIALIZACIÓN DEL PROGRAMA Y LA ARTICULACIÓN DEL MISMO CON LA SECRETARIA DE EDUCACIÓN DEPARTAMENTAL PARA SU IMPLEMENTACIÓN, DONDE FUE ASIGNADA LA DIRECCIÓN DE CALIDAD EDUCATIVA CON EL ÁREA RESPONSABLE Y COORDINADOR DEL PROYECTO DENOMINADO "CONTRALORIA ESTUDIANTIL" COMO EN ENLACE PERMANENTE PARA LA REALIZACIÓN DE LAS ACTIVIDADES PROPIAS DEL PROYECTO COMO CAPACITACIONES Y FORTALECIMIENTO DE LA CÁTEDRA "CONSTITUCIÓN POLÍTICA Y DEMOCRACIA".    SE DARÁ INICIO CON LOS MUNICIPIOS DE LA CORDILLERA Y SE ACORDÓ QUE LA ESCOGENCIA DE LAS IE LA REALIZARÍA DIRECTAMENTE LA DIRECCIÓN DE CALIDAD EDUCATIVA DEL DEPARTAMENTO DEL QUINDÍO
YA SE ENCUENTRA ELABORADO EL MATERIAL VISUAL DE CAPACITACIÓN Y FORTALECIMIENTO DE LA CÁTEDRA EN MENCIÓN, ELM CUAL FUE REMITIDO A LA SECRETARIA DE EDUCACION DEPARTAMENTA PARA SER PUBLICADO EN LAS PLATAFORMAS VIRTUALES, SIENDO ESTE MEDIO LA METODOLOGÍA PARA DESARROLLAR EL PROYECTO. SE HA AVANZADO CON LA SECRETARÍA DE EDUCACIÓN DEPARTAMENTAL AL CORTE DE JUNIO, CON EL INICIO DEL CICLO DE CAPACITACIONES DE ACUERDO A LA PROGRAMACIÓN QUE ESTÁ REALIZANDO ESTA INSTITUCIÓN, ESTO DEBIDO A QUE EL PROYECTO TUVO UNA SUSPENSIÓN EN LA EJECUCIÓN DEBIDO A LOS PAROS REALIZADOS QUE HICIERON QUE LAS CLASES SE SUSPENDIERAN EN TODO EL TERRITORIO NACIONAL.</t>
  </si>
  <si>
    <t>La Dirección Administrativa ha publicado todos los reportes e informes que le han sido entregados para su publicaci´n en la página web de la entidad.</t>
  </si>
  <si>
    <t>A la fecha de corte el equipo han realizado 8 reuniones, estando pendiente la generación de un informe sobre los avances logrados</t>
  </si>
  <si>
    <t>PAGOS SEGUNDO TRIMESTRE</t>
  </si>
  <si>
    <t>PAGOS TERCER TRIMESTRE</t>
  </si>
  <si>
    <t>PRESUPUESTO INICIAL</t>
  </si>
  <si>
    <t>PRESUPUESTO FINAL</t>
  </si>
  <si>
    <t>gastos tercer trimestre</t>
  </si>
  <si>
    <t>ACUMULADO</t>
  </si>
  <si>
    <t>1. DIMENSIÓN ESTRATÉGICA:  FORTALECIMIENTO INSTITUCIONAL</t>
  </si>
  <si>
    <t>2. DIMENSIÓN ESTRATÉGICA:  TRANSPARENCIA Y CONTROL SOCIAL</t>
  </si>
  <si>
    <t>EJERCER LA VIGILANCIA Y CONTROL FISCAL DE LOS SUJETOS DE CONTROL, HACIENDO ÉNFASIS EN EL TEMA AMBIENTAL, DE FORMA CONFIABLE Y EFICAZ</t>
  </si>
  <si>
    <t>FORTALECER LA GESTIÓN INSTITUCIONAL Y EL BIENESTAR DE LOS SERVIDORES PÚBLICOS</t>
  </si>
  <si>
    <t>FORTALECER EL PROCESO DE RESPONSABILIDAD FISCAL Y JURISDICCIÓN COACTIVA PARA BUSCAR LA RECUPERACIÓN EFICAZ DE LOS RECURSOS PÚBLICOS</t>
  </si>
  <si>
    <t>PROPENDER POR LA GENERACIÓN DEL CONOCIMIENTO Y LA CUALIFICACIÓN DEL GRUPO AUDITOR</t>
  </si>
  <si>
    <t>DESCRIPCIÓN DEL INDICADOR</t>
  </si>
  <si>
    <t>Ejecutar el plan de comunicaciones</t>
  </si>
  <si>
    <t>Difundir los resultados misionales a la ciudadania</t>
  </si>
  <si>
    <t xml:space="preserve">Diseño e implementación de la estrategia de comunicación digital </t>
  </si>
  <si>
    <t>Ejecutar el Plan Estratégico de Tecnologías de Información - PETI</t>
  </si>
  <si>
    <t>Dar cumplimiento a los puntos aprobados en el acuerdo laboral.</t>
  </si>
  <si>
    <t>Dar cumplimiento al plan de incentivos.</t>
  </si>
  <si>
    <t>Desarrollar las actividades del plan de bienestar social.</t>
  </si>
  <si>
    <t>Realizar acciones para desarrollar los pilares de la gestión del conocimiento.</t>
  </si>
  <si>
    <t>Ejecución del plan anticorrupción y atención al ciudadano.</t>
  </si>
  <si>
    <t xml:space="preserve">Participar proactivamente en la comisión regional de moralización y consejo
nacional de contralores.
</t>
  </si>
  <si>
    <t>Promover la cultura archivística en la entidad para preservar la memoria institucional.</t>
  </si>
  <si>
    <t>Satisfacción de la comunicación externa</t>
  </si>
  <si>
    <t>Nivel de desarrollo tecnológico</t>
  </si>
  <si>
    <t>Evaluación de desempeño laboral - EDL.</t>
  </si>
  <si>
    <t>Satisfacción servidores públicos.</t>
  </si>
  <si>
    <t>Cumplimiento de los compromisos adquiridos en el acuerdo firmado con el sindicato.</t>
  </si>
  <si>
    <t>Implementación de la gestión del conocimiento.</t>
  </si>
  <si>
    <t>Implementación del código de integridad.</t>
  </si>
  <si>
    <t>Ejecución presupuestal de gastos.</t>
  </si>
  <si>
    <t>Cumplimiento del Plan Institucional de Archivo – PINAR.</t>
  </si>
  <si>
    <t>Todas las dependencias. Oficina Asesora de Planeación.</t>
  </si>
  <si>
    <t>Todas las dependencias.</t>
  </si>
  <si>
    <t>Realizar actividades de formación y eventos de participación para el ejercicio del control social.</t>
  </si>
  <si>
    <t>Diseñar y ejecutar campaña comunicacional para informar a la comunidad y motivar la participación ciudadana.</t>
  </si>
  <si>
    <t>Generación de espacios con la secretaria de Educación, para la formación de estudiantes de básica primaria y secundaria en la protección de los recursos públicos y el cuidado del medio ambiente.</t>
  </si>
  <si>
    <t>Realizar rendición de la cuenta de la CGQ a la comunidad.</t>
  </si>
  <si>
    <t># participantes vs convocados</t>
  </si>
  <si>
    <t>Cumplimiento de términos PQRSD (peticiones, quejas, reclamos, solicitudes, denuncias).</t>
  </si>
  <si>
    <t>Valor acumulado de compromisos presupuestales
/  Apropiación definitiva para la vigencia</t>
  </si>
  <si>
    <t>Ejecutar el Plan de vigilancia y control fiscal territorial - PVCFT.</t>
  </si>
  <si>
    <t>Medir los resultados e impactos producidos por el ejercicio de la función de control fiscal.</t>
  </si>
  <si>
    <t>Seguimiento y evaluación a los planes de desarrollo municipales – control de resultados.</t>
  </si>
  <si>
    <t>Evaluar la gestión fiscal ambiental determinando el cumplimiento de la normativa en materia ambiental.</t>
  </si>
  <si>
    <t>Cobertura sujetos de control</t>
  </si>
  <si>
    <t>Descongestionar el proceso de Responsabilidad Fiscal.</t>
  </si>
  <si>
    <t>Cobertura presupuesto auditado</t>
  </si>
  <si>
    <t>Capacitar a los sujetos de control para una gestión más eficiente en el adecuado manejo de
los recursos públicos.</t>
  </si>
  <si>
    <t>Capacitar y sensibilizar los servidores de la CGQ en torno a los temas ambientales y la vigilancia fiscal ambiental.</t>
  </si>
  <si>
    <t>Actualizar la guía de beneficios del control fiscal de la entidad, conforme a las disposiciones normativas vigentes y capacitar los servidores del área misional.</t>
  </si>
  <si>
    <t>Doctrina fiscal como herramienta de gestión del conocimiento Institucional.</t>
  </si>
  <si>
    <t>Satisfacciòn de sujetos de control</t>
  </si>
  <si>
    <t>Planeación estratégica</t>
  </si>
  <si>
    <t>FORTALECER LA PARTICIPACIÓN CIUDADANA COMO MECANISMO EFECTIVO DE CONTROL SOCIAL</t>
  </si>
  <si>
    <t>AGR</t>
  </si>
  <si>
    <t>PE</t>
  </si>
  <si>
    <t xml:space="preserve">
CUANTIFICA LOS BIENES Y/O SERVICIOS PARA ALCANZAR LOS OBJETIVOS ESPECÍFICOS DE UNA POLÍTICA, PROGRAMA Y/O PROYECTO
EXPRESA LOS BIENES Y SERVICIOS QUE PERMITIRÁN OBTENER LOS RESULTADOS ESPERADOS.
EJ:  GENERAR 800 CUPOS EN EDUCACIÓN MEDIA.</t>
  </si>
  <si>
    <t>META RESULTADO</t>
  </si>
  <si>
    <t>PLAN DE ACCION CONTRALORIA DEPARTAMENTAL QUINDIO VIGENCIA 2022</t>
  </si>
  <si>
    <t>Direccion Administrativa y Financiera</t>
  </si>
  <si>
    <t>Participacion Ciudadana / Comunicaciones</t>
  </si>
  <si>
    <t>Despacho Contraloria / Direccion Administrativa y Financiera</t>
  </si>
  <si>
    <t>Dirección Tecnica y Control Fiscal</t>
  </si>
  <si>
    <t>Número de los contratos rendidos en el SIA Observa / Número de contratos registrados en el SIA Observa durante la vigencia</t>
  </si>
  <si>
    <t>Planear y presentar el Plan Anual de Adquicisiones de cada vigencia</t>
  </si>
  <si>
    <t>Dar cumplimiento al Plan de Compras
Registro de planeación de adquisición de bienes y servicios y sus modificaciones en cada vigencia</t>
  </si>
  <si>
    <t>Administrar, ejecutar y proteger eficientemente los recursos financieros de la entidad
Consolidación de los seguimientos a los recursos mensuales</t>
  </si>
  <si>
    <t>Permanecer actualizados sobre el control fiscal (guias de la CGR, AGR, Función Pública…)</t>
  </si>
  <si>
    <t>Comunicación y publicación del resultado de los informes finales de acciones de control fiscal.
Comunicación y publicación del resultado de los informes finales de acciones de control fiscal.</t>
  </si>
  <si>
    <t>Cumplir con la revisión de las cuentas rendidas por los sujetos de control
Riesgos y controles de las entidades sujetas de control actualizados.</t>
  </si>
  <si>
    <t>Articular los modelos de gestión de riesgos de las entidades sujetas de control, como elemento integrador del proceso auditor.</t>
  </si>
  <si>
    <t>Cumplir eficientemente con el informe macro fiscal, previsto en el Plan de Vigilancia Fiscal Territorial (PVFT)
Consolidar la información de resultado de hallazgos fiscales para la  publicación en página web de la entidad</t>
  </si>
  <si>
    <t>4 informes consolidados de los hallazgos en las vigencias 2020 y 2021</t>
  </si>
  <si>
    <t>Compromiso con la sostenibilidad ambiental
Análisis de los temas a incluir en el instructivo metodológico y la realización de las auditorías en el control fiscal ambiental</t>
  </si>
  <si>
    <t>Guia metodológica de control ambiental implementada:   6 municipios con un  control fiscal ambiental aplicado vigencia 2020,      5 municipios con un control ambiental aplicado vigencia 2021</t>
  </si>
  <si>
    <t>META PRODUCTO</t>
  </si>
  <si>
    <t>Lograr eficiencia presupuestal y financiera</t>
  </si>
  <si>
    <r>
      <t xml:space="preserve">Número de los beneficios cualificables del control fiscal aprobados durante el periodo </t>
    </r>
    <r>
      <rPr>
        <b/>
        <sz val="10"/>
        <rFont val="Arial"/>
        <family val="2"/>
      </rPr>
      <t>evaluado</t>
    </r>
    <r>
      <rPr>
        <sz val="10"/>
        <rFont val="Arial"/>
        <family val="2"/>
      </rPr>
      <t xml:space="preserve"> / Número de sujetos y puntos auditados durante el periodo </t>
    </r>
    <r>
      <rPr>
        <b/>
        <sz val="10"/>
        <rFont val="Arial"/>
        <family val="2"/>
      </rPr>
      <t>evaluado</t>
    </r>
  </si>
  <si>
    <r>
      <t xml:space="preserve">Número acumulado de auditorías ejecutadas con informe final comunicado  /  Número total de auditorías programadas en el Plan o Programa de Auditorías con vencimiento a la fecha de corte del periodo </t>
    </r>
    <r>
      <rPr>
        <b/>
        <sz val="10"/>
        <rFont val="Arial"/>
        <family val="2"/>
      </rPr>
      <t>evaluado</t>
    </r>
  </si>
  <si>
    <r>
      <t xml:space="preserve">Número acumulado de indagaciones preliminares que se decidieron dentro del término legal   / Número total de indagaciones preliminares tramitadas con vencimiento dentro </t>
    </r>
    <r>
      <rPr>
        <b/>
        <sz val="10"/>
        <rFont val="Arial"/>
        <family val="2"/>
      </rPr>
      <t>del período evaluado</t>
    </r>
  </si>
  <si>
    <r>
      <t xml:space="preserve">Número acumulado de procesos de responsabilidad fiscal con archivo por caducidad de la acción fiscal  /  Número total de procesos de responsabilidad fiscal tramitados durante </t>
    </r>
    <r>
      <rPr>
        <b/>
        <sz val="10"/>
        <rFont val="Arial"/>
        <family val="2"/>
      </rPr>
      <t>el período evaluado</t>
    </r>
  </si>
  <si>
    <r>
      <t xml:space="preserve">Número acumulado de procesos de responsabilidad fiscal con archivo por prescripción / Número total de procesos de responsabilidad fiscal tramitados durante el periodo </t>
    </r>
    <r>
      <rPr>
        <b/>
        <sz val="10"/>
        <rFont val="Arial"/>
        <family val="2"/>
      </rPr>
      <t>evaluado</t>
    </r>
  </si>
  <si>
    <r>
      <t xml:space="preserve">Valor acumulado de los procesos de responsabilidad fiscal con archivo por caducidad de la acción fiscal / Valor total de los procesos de responsabilidad fiscal tramitados durante el periodo </t>
    </r>
    <r>
      <rPr>
        <b/>
        <sz val="10"/>
        <rFont val="Arial"/>
        <family val="2"/>
      </rPr>
      <t>evaluado</t>
    </r>
  </si>
  <si>
    <r>
      <t xml:space="preserve">Valor acumulado de los procesos de responsabilidad fiscal con archivo por prescripción / Valor total de los procesos de responsabilidad fiscal tramitados durante el periodo </t>
    </r>
    <r>
      <rPr>
        <b/>
        <sz val="10"/>
        <rFont val="Arial"/>
        <family val="2"/>
      </rPr>
      <t>evaluado</t>
    </r>
  </si>
  <si>
    <r>
      <t xml:space="preserve">Número acumulado de procesos de responsabilidad fiscal en riesgo de prescripción (más de tres años en trámite) / Número total de procesos de responsabilidad fiscal tramitados durante el periodo </t>
    </r>
    <r>
      <rPr>
        <b/>
        <sz val="10"/>
        <rFont val="Arial"/>
        <family val="2"/>
      </rPr>
      <t>evaluado</t>
    </r>
  </si>
  <si>
    <r>
      <t xml:space="preserve">Valor acumulado de los procesos de responsabilidad fiscal en riesgo de prescripción (más de tres años en trámite) / Valor total de los procesos de responsabilidad fiscal tramitados durante el periodo </t>
    </r>
    <r>
      <rPr>
        <b/>
        <sz val="10"/>
        <rFont val="Arial"/>
        <family val="2"/>
      </rPr>
      <t>evaluado</t>
    </r>
  </si>
  <si>
    <r>
      <t xml:space="preserve">Número acumulado de hallazgos fiscales trasladados que dieron origen a indagación preliminar o proceso de responsabilidad fiscal / Número total de hallazgos fiscales trasladados en el periodo </t>
    </r>
    <r>
      <rPr>
        <b/>
        <sz val="10"/>
        <rFont val="Arial"/>
        <family val="2"/>
      </rPr>
      <t>evaluado</t>
    </r>
  </si>
  <si>
    <r>
      <t xml:space="preserve">Número acumulado de procesos administrativos sancionatorios fiscales con resolución sancionatoria notificada o archivo por no mérito/ Número total de procesos administrativos sancionatorios fiscales tramitados durante el periodo </t>
    </r>
    <r>
      <rPr>
        <b/>
        <sz val="10"/>
        <rFont val="Arial"/>
        <family val="2"/>
      </rPr>
      <t>evaluado</t>
    </r>
  </si>
  <si>
    <r>
      <t xml:space="preserve">Número acumulado de procesos administrativos sancionatorios fiscales con archivo por caducidad de la facultad sancionatoria o donde operó el fenómeno de la caducidad / Número total de procesos administrativos sancionatorios fiscales tramitados durante el periodo </t>
    </r>
    <r>
      <rPr>
        <b/>
        <sz val="10"/>
        <rFont val="Arial"/>
        <family val="2"/>
      </rPr>
      <t>evaluado</t>
    </r>
  </si>
  <si>
    <r>
      <t xml:space="preserve">Número acumulado de solicitudes de PASF recibidas que dieron origen a averiguación preliminar o proceso administrativo sancionatorio fiscal / Número total de solicitudes de PASF recibidas en el periodo </t>
    </r>
    <r>
      <rPr>
        <b/>
        <sz val="10"/>
        <rFont val="Arial"/>
        <family val="2"/>
      </rPr>
      <t>evaluado</t>
    </r>
  </si>
  <si>
    <r>
      <t xml:space="preserve">Número acumulado de procesos administrativos sancionatorios fiscales en riesgo de caducidad (más de dos años desde la ocurrencia de los hechos sin decisión de primera instancia) / Número total de procesos administrativos sancionatorios fiscales tramitados durante el periodo </t>
    </r>
    <r>
      <rPr>
        <b/>
        <sz val="10"/>
        <rFont val="Arial"/>
        <family val="2"/>
      </rPr>
      <t>evaluado</t>
    </r>
  </si>
  <si>
    <r>
      <t xml:space="preserve">Valor recaudado en procesos de cobro coactivo durante el periodo </t>
    </r>
    <r>
      <rPr>
        <b/>
        <sz val="10"/>
        <rFont val="Arial"/>
        <family val="2"/>
      </rPr>
      <t>evaluado</t>
    </r>
    <r>
      <rPr>
        <sz val="10"/>
        <rFont val="Arial"/>
        <family val="2"/>
      </rPr>
      <t xml:space="preserve"> / Valor total de los procesos de cobro coactivo tramitados durante el periodo </t>
    </r>
    <r>
      <rPr>
        <b/>
        <sz val="10"/>
        <rFont val="Arial"/>
        <family val="2"/>
      </rPr>
      <t>evaluado</t>
    </r>
  </si>
  <si>
    <r>
      <rPr>
        <b/>
        <sz val="10"/>
        <rFont val="Arial"/>
        <family val="2"/>
      </rPr>
      <t>Implementación</t>
    </r>
    <r>
      <rPr>
        <sz val="10"/>
        <rFont val="Arial"/>
        <family val="2"/>
      </rPr>
      <t xml:space="preserve"> de las directrices de armonización, unificación y estandarización impartidas por el SINACOF</t>
    </r>
  </si>
  <si>
    <t>Visibilizar el ejercicio del control fiscal ante la comunidad</t>
  </si>
  <si>
    <t>2022 – 2025: Cumplir el plan de comunicaciones al 100%.</t>
  </si>
  <si>
    <t>2022 – 2025: Publica semestralmente los resultados misionales.</t>
  </si>
  <si>
    <t xml:space="preserve">2022 – 2025: Una
estrategia diseñada e implementada al 100%.
</t>
  </si>
  <si>
    <t>Modernización tecnológica e implementación de estrategias digitales.</t>
  </si>
  <si>
    <t xml:space="preserve">2022 – 2025: 100% de
cumplimiento PETI.
</t>
  </si>
  <si>
    <t>Mejoramiento del clima y cultura organizacional como componentes esenciales en la productividad laboral.</t>
  </si>
  <si>
    <t xml:space="preserve">2022-2025: Cumplir al
100% el acuerdo laboral.
</t>
  </si>
  <si>
    <t>2022-2025: Cumplir al 100% el plan de incentivos.</t>
  </si>
  <si>
    <t xml:space="preserve">2022-2025:
Cumplimiento del 100% de las actividades definidas en el plan de bienestar social.
</t>
  </si>
  <si>
    <t>Continuidad en la implementación de la gestión del conocimiento</t>
  </si>
  <si>
    <t xml:space="preserve">2022-2025: Suscribir
dos (2) convenios.
</t>
  </si>
  <si>
    <t xml:space="preserve">2022: Seminario – Taller sobre introducción a los proyectos de gestión
del conocimiento.
</t>
  </si>
  <si>
    <t xml:space="preserve">2022-2025:
Cumplimiento del 100% del plan de capacitación.
</t>
  </si>
  <si>
    <t>Participar en el 100% de las convocatorias de la comisión y el consejo.</t>
  </si>
  <si>
    <t xml:space="preserve">Gestionar eficientemente los recursos presupuestales de la entidad para cada vigencia.
</t>
  </si>
  <si>
    <t>Ejecución presupuestal &gt;= al 98%.</t>
  </si>
  <si>
    <t>Realizar una campaña archivística por vigencia.</t>
  </si>
  <si>
    <t>Promover la participación ciudadana en el ejercicio del control social.</t>
  </si>
  <si>
    <t xml:space="preserve">100% del cumplimiento del plan de acción de actividades de formación y eventos de participación.
Satisfacción de la comunidad en un 90% sobre los eventos y
actividades.
</t>
  </si>
  <si>
    <t xml:space="preserve">Despacho de la Contralora.
Participación ciudadana.
</t>
  </si>
  <si>
    <t xml:space="preserve">Asesor de Comunicaciones.
Participación ciudadana.
</t>
  </si>
  <si>
    <t>Al menos 2 reuniones para gestionar la articulación institucional y definir programas a implementar.
Doscientos (200) estudiantes formados
por año.</t>
  </si>
  <si>
    <t>Despacho de la Contralora.</t>
  </si>
  <si>
    <t xml:space="preserve">Una (1)
rendición por año.
</t>
  </si>
  <si>
    <t xml:space="preserve">Despacho de la contralora.
Participación Ciudadana.
</t>
  </si>
  <si>
    <t>Fortalecimiento del control fiscal para el manejo de los recursos públicos y naturales.</t>
  </si>
  <si>
    <t>Auditar el 70% de los sujetos de control.</t>
  </si>
  <si>
    <t xml:space="preserve">La establecida para cada indicador por año y trimestre.
</t>
  </si>
  <si>
    <t>Definir una metodología unificada de evaluación al Plan de Desarrollo (Primer semestre).</t>
  </si>
  <si>
    <t xml:space="preserve">Un diseño mejorado del instrumento evaluativo de la gestión ambiental.
Seis (6)
auditorías ambientales.
</t>
  </si>
  <si>
    <t xml:space="preserve">70% de
los sujetos de control capacitados.
</t>
  </si>
  <si>
    <t>Capacitar el 100% de los servidores del área misional.</t>
  </si>
  <si>
    <t>Una Guía de beneficios actualizada.
100% de los servidores del área misional capacitados.</t>
  </si>
  <si>
    <t xml:space="preserve">Emitir, mínimo diez (10) documentos jurídicos.
</t>
  </si>
  <si>
    <t>Continuidad con el fortalecimiento de la vigilancia de control fiscal.</t>
  </si>
  <si>
    <t xml:space="preserve">SE HA DADO CUMPLIMIENTO AL PLAN ANTICORRUPCIÓN E INICIO A ACTIVIDADES PARA IMPLEMENTACION DEL CODIGO DE INTEGRIDAD </t>
  </si>
  <si>
    <t xml:space="preserve">Diseñar una campaña comunicacional.
Ejecutar el 50% de la campaña comunicacional diseñada.
Ejecutar el restante 50% de la campaña comunicacional
diseñada.
</t>
  </si>
  <si>
    <t>para el mes de noviembre se tiene programado congreso de contralorias</t>
  </si>
  <si>
    <t>Optimizar el proceso de Responsabilidad Fiscal, Jurisdicción Coactiva  y Procesos Administrativos Sancionatorios Fiscales para garantizar la recuperación eficaz de los recursos públicos.</t>
  </si>
  <si>
    <t>Hallazgos fiscales con las connotaciones necesarias para su trámite, bien sea por el procedimiento verbal o el procedimiento ordinario.</t>
  </si>
  <si>
    <t>Sala de oralidad implementada para los procesos verbales</t>
  </si>
  <si>
    <t>Tramitar hasta su culminación los procesos aperturados de las vigencias anteriores dentro del término, para evitar que opere la prescripción.</t>
  </si>
  <si>
    <t>Actualizar el Manual de Jurisdicción Coactiva teniendo en cuenta la inexequibilidad del Decreto 403 de 2020,</t>
  </si>
  <si>
    <t>Reevaluar y modificar los términos para la verificación de requisitos y para avocar conocimiento.</t>
  </si>
  <si>
    <t>Descongestionar el Proceso de Responsabilidad Fiscal tramitando hasta su terminación los procesos en riesgo de prescripción (más de tres años en trámite).</t>
  </si>
  <si>
    <t>Número acumulado de procesos de responsabilidad fiscal con Fallo SIN y CON, Cesación por pago y Archivo ejecutoriados / Número total de procesos de responsabilidad fiscal tramitados durante el periodo evaluado.</t>
  </si>
  <si>
    <t>Valor acumulado de los procesos de responsabilidad fiscal con Fallo SIN y CON, Cesación por pago y Archivo ejecutoriados / Valor total de los procesos de responsabilidad fiscal tramitados durante el periodo evaluado.</t>
  </si>
  <si>
    <t>Oficina de Responsabilidad Fiscal y Jurisdicción Coactiva</t>
  </si>
  <si>
    <t xml:space="preserve">RESULTADO ACUMULADO
%
</t>
  </si>
  <si>
    <t>AVANCE TRIM. 1</t>
  </si>
  <si>
    <t>AVANCE TRIM. 2</t>
  </si>
  <si>
    <t>AVANCE TRIM. 3</t>
  </si>
  <si>
    <t>AVANCE TRIM. 4</t>
  </si>
  <si>
    <t>3. DIMENSIÓN ESTRATÉGICA:  TRANSPARENCIA Y CONTROL SOCIAL</t>
  </si>
  <si>
    <t>5 OBJETIVOS ESTRATÉGICOS</t>
  </si>
  <si>
    <t>X METAS RESULTADO</t>
  </si>
  <si>
    <t>XX METAS PRODUCTO</t>
  </si>
  <si>
    <t xml:space="preserve">X ACTIVIDADES </t>
  </si>
  <si>
    <t>XX INDICADORES EN TOTAL
XX AGR
XX PLAN ESTRAT.</t>
  </si>
  <si>
    <t>TOTAL AVANCE DIMENSIÓN ESTRATÉGICA 1:            FORTALECIMIENTO INSTITUCIONAL</t>
  </si>
  <si>
    <t xml:space="preserve">Adelantar alianzas estratégicas y suscribir convenios para el fortalecimiento del ejercicio del control fiscal.
</t>
  </si>
  <si>
    <t xml:space="preserve">Adquirir los conocimientos requeridos a través de programas de formación institucional.
</t>
  </si>
  <si>
    <t>ES NECESARIO CONTRATAR O VINCULAR PERSONAL PARA EL MANEJO DEL ARCHIVO ( Campaña de archivo con ruby) se tiene pensado realizar actividad con Ruby</t>
  </si>
  <si>
    <t xml:space="preserve">Transparencia, acceso a la información pública y lucha contra la corrupción.
</t>
  </si>
  <si>
    <t xml:space="preserve">Cumplimiento del 100% del plan anticorrupción y atención al ciudadano.
</t>
  </si>
  <si>
    <t xml:space="preserve">Velar por la autonomía presupuestal y la sostenibilidad financiera y administrativa.
</t>
  </si>
  <si>
    <t xml:space="preserve">Fortalecer la gestión documental como herramienta que facilite la administración y manejo archivístico.
</t>
  </si>
  <si>
    <t>Cumplimiento de los requisitos exigidos por la AGR ante la Oficina de Control Interno</t>
  </si>
  <si>
    <t>Presentaciòn de informes ante Control Interno</t>
  </si>
  <si>
    <t>Despacho Contralora / Oficina de Planeación</t>
  </si>
  <si>
    <t>Recopilar los resultados por la  AGR a la oficina de Control Interno</t>
  </si>
  <si>
    <t>Despacho Contralora</t>
  </si>
  <si>
    <t>Dirección Técnica y Asesora de Planeación</t>
  </si>
  <si>
    <t>2022 - 2025. 100% del cumplimiento del plan de acción de actividades de formación y eventos de participación.</t>
  </si>
  <si>
    <t xml:space="preserve">Tramitar o trasladar el 100% de las peticiones radicadas en la Contraloría. </t>
  </si>
  <si>
    <t>Formular y ejecutar el 100% del plan de acción de participación ciudadana para el ejercicio del control social.</t>
  </si>
  <si>
    <t>Realizar las actividades de formación y eventos de participación para el ejercicio de control social (se encuentran programadas en el plan de acción de participación ciudadana).</t>
  </si>
  <si>
    <t>Número acumulado de peticiones con respuesta de fondo y trasladadas por competencia / Número total de peticiones recibidas para tramitar durante el periodo evaluado acumulado</t>
  </si>
  <si>
    <t>Número de actividades de promoción ejecutadas / Número de actividades de promoción programadas por la contraloría</t>
  </si>
  <si>
    <t>Despacho de la Contralora.
Participación ciudadana.</t>
  </si>
  <si>
    <t>2022-2025.  Satisfacción de la comunidad en un 90%</t>
  </si>
  <si>
    <t>Realizar al menos dos (2) reuniones para gestionar la articulación institucional y definir programas a implementar.</t>
  </si>
  <si>
    <t>No. de reuniones realizadas / No. reuniones programadas</t>
  </si>
  <si>
    <t>2022-2025, auditar el 70% de los sujetos y puntos de control de la CGQ.</t>
  </si>
  <si>
    <t xml:space="preserve">Realizar el proceso auditor y otras acciones de vigilancia fiscal conforme a los lineamientos  de la GAT territorial adoptada en la CGQ y la programación prevista en el PVCFT.
</t>
  </si>
  <si>
    <t>Número acumulado de contratos auditados  / Número total de contratos suscritos por los sujetos y puntos de vigilancia y control (con recursos propios y los aportados por el ente territorial).</t>
  </si>
  <si>
    <t>Valor acumulado de los contratos auditados  / Valor total de los contratos suscritos por los sujetos y puntos de vigilancia y control (con recursos propios y los aportados por el ente territorial).</t>
  </si>
  <si>
    <t xml:space="preserve">2022-2025 ecjutar el PVCFT de la vigencia </t>
  </si>
  <si>
    <t>Número de sujetos y puntos de control cuyo informe de auditoría contenga el concepto sobre el control fiscal interno  /  Número total de sujetos y puntos  de vigilancia y control.</t>
  </si>
  <si>
    <t xml:space="preserve">2022 una guia de beneficios actualizada
2023 100% de los servidores del área misional capacitados 
</t>
  </si>
  <si>
    <t>Consolidar los informes financieros del Departamento del Quindío</t>
  </si>
  <si>
    <t xml:space="preserve">2022-2025- 6 auditorías ambientales 
2023-un diseño mejorado de instrumento evaluativo de la gestión ambiental </t>
  </si>
  <si>
    <t xml:space="preserve">Evaluar la gestión fiscal ambiental determinando el cumplimiento de la normativa en materia ambiental
</t>
  </si>
  <si>
    <t xml:space="preserve">2022-2025- Auditar el 70% de los sujetos de control </t>
  </si>
  <si>
    <t>Capacitar a los sujetos de control para una gestión más eficiente en el adecuado manejo de los recursos públicos.</t>
  </si>
  <si>
    <t xml:space="preserve">2022-2025-Capacitar el 100% de los servidores del área misional </t>
  </si>
  <si>
    <t>3. DIMENSIÓN ESTRATÉGICA:  CONTROL FISCAL Y RESARCIMIENTO</t>
  </si>
  <si>
    <t>DIMENSIÓN</t>
  </si>
  <si>
    <t>PORCENTAJE</t>
  </si>
  <si>
    <t>TOTAL</t>
  </si>
  <si>
    <t>RESPONSABLE</t>
  </si>
  <si>
    <t>PORCENTAJE DE CUMPLIMIENTO</t>
  </si>
  <si>
    <t>Despacho Contralora / Direccion Administrativa y Financiera</t>
  </si>
  <si>
    <t>Todas las dependencias / Oficina Asesora de Planeación</t>
  </si>
  <si>
    <t>Despacho Contralora / Participación Ciudadana</t>
  </si>
  <si>
    <t>TABLA DE AVANCE POR RESPONSABLES</t>
  </si>
  <si>
    <t>Oficina de Control Interno</t>
  </si>
  <si>
    <t xml:space="preserve">Número de capacitaciones programadas/número de capacitaciones realizadas
</t>
  </si>
  <si>
    <t>GRÁFICA POR OBJETIVOS</t>
  </si>
  <si>
    <t>TOTAL AVANCE OBJETIVO "FORTALECER LA GESTIÓN INSTITUCIONAL Y EL BIENESTAR DE LOS SERVIDORES PÚBLICOS"</t>
  </si>
  <si>
    <t>TOTAL AVANCE OBJETIVO "FORTALECER LA PARTICIPACIÓN CIUDADANA COMO MECANISMO EFECTIVO DE CONTROL SOCIAL"</t>
  </si>
  <si>
    <t>TOTAL AVANCE OBJETIVO "EJERCER LA VIGILANCIA Y CONTROL FISCAL DE LOS SUJETOS DE CONTROL, HACIENDO ÉNFASIS EN EL TEMA AMBIENTA DE FORMA CONFIABLE Y EFICAZ"</t>
  </si>
  <si>
    <t>TOTAL AVANCE OBJETIVO "FORTALECER EL PROCESO DE RESPONSABILIDAD FISCAL Y JURISDICCIÓN COACTIVA PARA BUSCAR LA RECUPERACIÓN EFICAZ DE LOS RECURSOS PÚBLICOS"</t>
  </si>
  <si>
    <t>TOTAL AVANCE OBJETIVO "PROPENDER POR LA GENERACIÓN DEL CONOCIMIENTO Y LA CUALIFICACIÓN DEL GRUPO"</t>
  </si>
  <si>
    <t>Nivel de avance en el cargue de documentos de la etapa precontractual de los contratos rendidos en el SIA Observa durante la vigencia.</t>
  </si>
  <si>
    <t>Número de los contratos rendidos en el SIA Observa / Número de contratos registrados en el SIA Observa durante la vigencia.</t>
  </si>
  <si>
    <t>Valor de los contratos rendidos en el SIA Observa / Valor de los contratos rendidos y no rendidos en el SIA Observa durante la vigencia.</t>
  </si>
  <si>
    <t>Número acumulado de publicaciones mensuales de los Informes financieros y contables en la página web  /  Número total de publicaciones mensuales a realizar durante la vigencia sobre los Informes financieros y contables.</t>
  </si>
  <si>
    <t>Valor del recaudo total acumulado   /  Valor presupuestado de recaudo  para la vigencia rendida.</t>
  </si>
  <si>
    <t>Valor del recaudo total acumulado  /  Valor acumulado de compromisos presupuestales.</t>
  </si>
  <si>
    <t>Valor acumulado de compromisos presupuestales /  Apropiación definitiva para la vigencia.</t>
  </si>
  <si>
    <t>Valor acumulado de obligaciones presupuestales /  Valor acumulado de compromisos presupuestales.</t>
  </si>
  <si>
    <t>Planear y presentar el Plan Anual de Adquicisiones de cada vigencia.</t>
  </si>
  <si>
    <t>Lograr eficiencia presupuestal y financiera.</t>
  </si>
  <si>
    <t xml:space="preserve">
Determinar y cuantificar los beneficios del control fiscal
Actualizar la guia de beneficios de control de la entidad conforme a las disposiciones normativas vigentes y capacitar los servidores del área misional </t>
  </si>
  <si>
    <t xml:space="preserve">Capacitar y sensibilizar los servidores del equipo auditor de la CGQ en torno a los temas ambientales y la vigilancia fiscal ambiental.
Capacitación a los servidores del equipo auditor en temas de control fiscal </t>
  </si>
  <si>
    <t>Actividades de campaña comunicacional programada / Actividades de campaña comunicacional programadas</t>
  </si>
  <si>
    <t xml:space="preserve">Número de capacitaciones realizadas "contralor estudiantil" / número de capacitaciones programadas "contralor estudiantil" </t>
  </si>
  <si>
    <t>2022-2023. Diseñar una  campaña comunicacional. Ejecutar el 50% de la campaña comunicacional diseñada.</t>
  </si>
  <si>
    <t xml:space="preserve">2023-2025 Formación del 80% de los contralores estudiantiles formados por año. </t>
  </si>
  <si>
    <t>Acompañar la formación de las instituciones como contralores estudiantiles</t>
  </si>
  <si>
    <t xml:space="preserve">SOLO PARA LAS FORMULAS ALTERADAS DE CONTABILIDAD. En la fórmula se multiplica según el trimestre:
</t>
  </si>
  <si>
    <t>Control fiscal / Despacho contralora</t>
  </si>
  <si>
    <t xml:space="preserve">Ejecutar el Plan de vigilancia y control fiscal territorial - PVCFT.
Medir los resultados e impactos producidos por el ejercicio de la función de control fiscal.
</t>
  </si>
  <si>
    <t>META</t>
  </si>
  <si>
    <t>2022-2025 Realizar un informe de gestión y resultados.</t>
  </si>
  <si>
    <t>Realizar un informe de gestión y resultados de los entes vigilado, Ante la Asamblea Departamental del Quindio.</t>
  </si>
  <si>
    <t>Dar respuesta eficiente y oportuna a todas las PQRS recepcionadas y radicadas (esta puede estar en satisfaccion de la comunidad).</t>
  </si>
  <si>
    <t>recopilar, procesar, analizar, elaborar y presentar informe macro fiscal - financiero de la respectiva vigencia, el cual contiene informacion de reservas y vigencias futuras, informe del presupuesto publico general territorial, informe financiero y registro del estado de la deuda publica de los sujetos de control.</t>
  </si>
  <si>
    <t>Evaluación y seguimiento al sistema de Control Fiscal Interno fiscal</t>
  </si>
  <si>
    <t>Dar cumplimiento al plan de incentivos programado.</t>
  </si>
  <si>
    <t>Desarrollar las actividades programadas y concertadas con el sindicato dentro del plan de bienestar social.</t>
  </si>
  <si>
    <t xml:space="preserve">Satisfacción de la comunicación externa con encuesta programada/ encuesta ejecutada y tabulada publicada en pag web. </t>
  </si>
  <si>
    <t>Satisfacción servidores públicos ejecucion de los incentivos programados/evaluacion de incentivos ejecutados.</t>
  </si>
  <si>
    <t>Cumplimiento de los compromisos adquiridos en el acuerdo sindical programdos/compromisos sindicales ejecutados en el plan de bienestar social.</t>
  </si>
  <si>
    <t>No. de informes de gestion presentados ante la asamblea departamental / No. de informes rendidos ante el organo rector.</t>
  </si>
  <si>
    <t>Despacho Contralora / Participación Ciudadana/oficina asesora de planeacion</t>
  </si>
  <si>
    <t>Dar cumplimiento a los puntos aprobados en el acuerdo laboral (concertacion de compromisos laborales).</t>
  </si>
  <si>
    <t>Realizar el cargue de los documentos precontractuales, contractuales y poscontractuales o de liquidacion de los procesos de contratacion de bienes, obras o servicios que se requieran para mantener el óptimo estado de funcionamiento de la entidad (sede, bienes muebles y gastos generales).</t>
  </si>
  <si>
    <t>plan de capacitacion e incentivos programado/ plan de capacitacion e incentivos ejecutado.</t>
  </si>
  <si>
    <t>alianzas estrategicas programadas/ alianzas ejecutadas a traves de convenios realizados</t>
  </si>
  <si>
    <t xml:space="preserve">numero de formaciones programados en el PIC / numero de formaciones institucionales realizadas. </t>
  </si>
  <si>
    <t>2022 – 2025: Satisfacción de la comunidad en un 90% sobre los eventos y actividades.</t>
  </si>
  <si>
    <t>Promedio de tiempo entre el recibo del hallazgo en RF y la apertura de indagación preliminar o proceso de responsabilidad fiscal</t>
  </si>
  <si>
    <t>Número acumulado de indagaciones preliminares que se decidieron dentro del término legal / Número total de indagaciones preliminares tramitadas con vencimiento dentro del periodo rendido</t>
  </si>
  <si>
    <t>Número acumulado de procesos de responsabilidad fiscal con archivo por caducidad de la acción fiscal / Número total de procesos de responsabilidad fiscal tramitados durante el periodo rendido</t>
  </si>
  <si>
    <t>Número acumulado de procesos de responsabilidad fiscal con archivo por prescripción / Número total de procesos de responsabilidad fiscal tramitados durante el periodo rendido</t>
  </si>
  <si>
    <t>Valor acumulado de los procesos de responsabilidad fiscal con archivo por caducidad de la acción fiscal / Valor total de los procesos de responsabilidad fiscal tramitados durante el periodo evaluado</t>
  </si>
  <si>
    <t>Valor acumulado de los procesos de responsabilidad fiscal con archivo por prescripción / Valor total de los procesos de responsabilidad fiscal tramitados durante el periodo rendido</t>
  </si>
  <si>
    <t>Número acumulado de procesos de responsabilidad fiscal en riesgo de prescripción (más de tres años en trámite) / Número total de procesos de responsabilidad fiscal tramitados durante el periodo rendido</t>
  </si>
  <si>
    <t>Valor acumulado de los procesos de responsabilidad fiscal en riesgo de prescripción (más de tres años en trámite) / Valor total de los procesos de responsabilidad fiscal tramitados durante el periodo rendido</t>
  </si>
  <si>
    <t>Número acumulado de procesos de responsabilidad fiscal con fallo SIN y CON responsabilidad fiscal, y con cesación por pago ejecutoriados / Número total de procesos de responsabilidad fiscal tramitados durante el periodo evaluado</t>
  </si>
  <si>
    <t>Valor acumulado de los procesos de responsabilidad fiscal con fallo SIN y CON responsabilidad fiscal, y con cesación por pago ejecutoriados / Valor total de los procesos de responsabilidad fiscal tramitados durante el periodo evaluado</t>
  </si>
  <si>
    <t>Número acumulado de procesos administrativos sancionatorios fiscales con resolución sancionatoria notificada o archivo por no mérito / Número total de procesos administrativos sancionatorios fiscales tramitados durante el periodo evaluado</t>
  </si>
  <si>
    <t>Número acumulado de procesos administrativos sancionatorios fiscales con archivo por caducidad de la facultad sancionatoria o donde operó el fenómeno de la caducidad / Número total de procesos administrativos sancionatorios fiscales tramitados durante el periodo evaluado</t>
  </si>
  <si>
    <t>Número acumulado de procesos administrativos sancionatorios fiscales en riesgo de caducidad (más de dos años desde la ocurrencia de los hechos sin decisión de primera instancia) / Número total de procesos administrativos sancionatorios fiscales tramitados durante el periodo evaluado</t>
  </si>
  <si>
    <t>Número acumulado de procesos de cobro coactivo con medidas cautelares ejecutadas / Número total de procesos de cobro coactivo con medidas cautelares decretadas</t>
  </si>
  <si>
    <t>Adelantar el tramite en el termino de 6 meses de conformidad con el articulo 39 de la ley 610 de 2000</t>
  </si>
  <si>
    <t xml:space="preserve"> Tramitar los procesos de responsabilidad fiscal cumpliendo los terminos legales.</t>
  </si>
  <si>
    <t>Tramitar los procesos administrativos sancionatorios fiscales dentro de los terminos legales.</t>
  </si>
  <si>
    <t>Tramitar oportunamente los procesos de conformidad con el manual de cobro coactivo de la entidad y la normatividad vigente</t>
  </si>
  <si>
    <t>Oficina Asesora de Planeacion</t>
  </si>
  <si>
    <t>25 METAS RESULTADO</t>
  </si>
  <si>
    <r>
      <t xml:space="preserve">Realizar las actividades de formación y eventos de participación para el ejercicio de control social </t>
    </r>
    <r>
      <rPr>
        <sz val="8"/>
        <rFont val="Calibri"/>
        <family val="2"/>
        <scheme val="minor"/>
      </rPr>
      <t>(se encuentran programadas en el plan de acción de participación ciudadana).</t>
    </r>
  </si>
  <si>
    <r>
      <t xml:space="preserve">Número acumulado de auditorías ejecutadas con informe final comunicado  /  Número total de auditorías programadas en el Plan o Programa de Auditorías con vencimiento a la fecha de corte del periodo </t>
    </r>
    <r>
      <rPr>
        <b/>
        <sz val="10"/>
        <rFont val="Calibri"/>
        <family val="2"/>
        <scheme val="minor"/>
      </rPr>
      <t>evaluado.</t>
    </r>
  </si>
  <si>
    <r>
      <t xml:space="preserve">Número de los beneficios cualificables del control fiscal aprobados durante el periodo </t>
    </r>
    <r>
      <rPr>
        <b/>
        <sz val="10"/>
        <rFont val="Calibri"/>
        <family val="2"/>
        <scheme val="minor"/>
      </rPr>
      <t>evaluado</t>
    </r>
    <r>
      <rPr>
        <sz val="10"/>
        <rFont val="Calibri"/>
        <family val="2"/>
        <scheme val="minor"/>
      </rPr>
      <t xml:space="preserve"> / Número de sujetos y puntos auditados durante el periodo </t>
    </r>
    <r>
      <rPr>
        <b/>
        <sz val="10"/>
        <rFont val="Calibri"/>
        <family val="2"/>
        <scheme val="minor"/>
      </rPr>
      <t>evaluado</t>
    </r>
  </si>
  <si>
    <t>PLAN DE ACCION CONTRALORIA DEPARTAMENTAL QUINDIO VIGENCIA 2024</t>
  </si>
  <si>
    <t>CALCULO DEL INDICADOR DEL INDICADOR</t>
  </si>
  <si>
    <t>DIRECCION ADMINISTRATIVA</t>
  </si>
  <si>
    <t xml:space="preserve">MARIO GERMAN </t>
  </si>
  <si>
    <t>ANDREA LOPEZ</t>
  </si>
  <si>
    <t>PLANEACION</t>
  </si>
  <si>
    <t>CONTROL FISCAL</t>
  </si>
  <si>
    <t>PAOLA ANDREA</t>
  </si>
  <si>
    <t xml:space="preserve">Nº  </t>
  </si>
  <si>
    <t xml:space="preserve">META ANUAL               </t>
  </si>
  <si>
    <t xml:space="preserve">FUENTE DE INFORMACIÓN Y/O VERIFICACIÓN  </t>
  </si>
  <si>
    <t xml:space="preserve">PERIODICIDAD </t>
  </si>
  <si>
    <t xml:space="preserve">LÍDER DEL PROCESO </t>
  </si>
  <si>
    <t xml:space="preserve">ÁREA RESPONSABLE </t>
  </si>
  <si>
    <t xml:space="preserve">RESULTADO VIGENCIA ACUMULADO
%
</t>
  </si>
  <si>
    <t xml:space="preserve">Participar proactivamente en EL 100% de las reuniones de la comisión regional de moralización y consejo
nacional de contralores.
</t>
  </si>
  <si>
    <t>DESPACHO DE LA CONTRALORA</t>
  </si>
  <si>
    <t>CLAUDIA CARDONA</t>
  </si>
  <si>
    <t>INDICADOR DE EFICACIA</t>
  </si>
  <si>
    <t xml:space="preserve">Enviar encuestas de satisfacción a la comunidad sobre los eventos y actividades realizadas y procesos auditores finalizados
</t>
  </si>
  <si>
    <t>numero de informes de medicion planificados / numero de informes de medicion presentados</t>
  </si>
  <si>
    <t>Evaluación de desempeño laboral - CECAT programados/ evaluaciones realizadas.</t>
  </si>
  <si>
    <t>CALCULO DEL INDICADOR</t>
  </si>
  <si>
    <t>CODIGO DEL INDICADOR AGR</t>
  </si>
  <si>
    <t>PCTR1</t>
  </si>
  <si>
    <t>PCTR2</t>
  </si>
  <si>
    <t>PCTR3</t>
  </si>
  <si>
    <t>PC1</t>
  </si>
  <si>
    <t>PP1</t>
  </si>
  <si>
    <t>PP2</t>
  </si>
  <si>
    <t>PP3</t>
  </si>
  <si>
    <t>PP4</t>
  </si>
  <si>
    <t>PP5</t>
  </si>
  <si>
    <t>PP6</t>
  </si>
  <si>
    <t>PMEJ1</t>
  </si>
  <si>
    <t>CI1</t>
  </si>
  <si>
    <t>CI2</t>
  </si>
  <si>
    <t>PPC1</t>
  </si>
  <si>
    <t>PPC2</t>
  </si>
  <si>
    <t>PPC3</t>
  </si>
  <si>
    <t>PA1</t>
  </si>
  <si>
    <t>PA2</t>
  </si>
  <si>
    <t>PA3</t>
  </si>
  <si>
    <t>PA6</t>
  </si>
  <si>
    <t>PA7</t>
  </si>
  <si>
    <t>PA8</t>
  </si>
  <si>
    <t>PA4</t>
  </si>
  <si>
    <t>PA5</t>
  </si>
  <si>
    <t>BCF1</t>
  </si>
  <si>
    <t>BCF2</t>
  </si>
  <si>
    <t>PA9</t>
  </si>
  <si>
    <t>PA10</t>
  </si>
  <si>
    <t>PM4</t>
  </si>
  <si>
    <t>PM1</t>
  </si>
  <si>
    <t>PM2</t>
  </si>
  <si>
    <t>PM3</t>
  </si>
  <si>
    <t xml:space="preserve">número de capacitaciones realizadas/número de capacitaciones programadas. </t>
  </si>
  <si>
    <t>INDP1</t>
  </si>
  <si>
    <t>INDP2</t>
  </si>
  <si>
    <t>PRF1</t>
  </si>
  <si>
    <t>PRF2</t>
  </si>
  <si>
    <t>PRF3</t>
  </si>
  <si>
    <t>PRF4</t>
  </si>
  <si>
    <t>PRF5</t>
  </si>
  <si>
    <t>PRF6</t>
  </si>
  <si>
    <t>PRF7</t>
  </si>
  <si>
    <t>PRF8</t>
  </si>
  <si>
    <t>PASF1</t>
  </si>
  <si>
    <t>PASF2</t>
  </si>
  <si>
    <t>PASF3</t>
  </si>
  <si>
    <t>Valor recaudado en procesos de cobro coactivo durante el periodo rendido/ Valor total de los procesos de cobro coactivo tramitados durante el periodo rendido</t>
  </si>
  <si>
    <t>PJC1</t>
  </si>
  <si>
    <t>PJC2</t>
  </si>
  <si>
    <t>PJC3</t>
  </si>
  <si>
    <t>PJC4</t>
  </si>
  <si>
    <t>No. de informes de gestion presentados ante la asamblea departamental / No. de informes rendidos ante la asamblea departamental del Quindio.</t>
  </si>
  <si>
    <t>INFORME DE GESTION PRESENTADO</t>
  </si>
  <si>
    <t>ANUAL</t>
  </si>
  <si>
    <t>MATRIZ DE AVANCE</t>
  </si>
  <si>
    <t>PETI programado/ PETI ejecutado</t>
  </si>
  <si>
    <t>PETI programado / PETI ejecutado.</t>
  </si>
  <si>
    <t>Número de actividades de promoción programadas / Número de actividades de promoción ejecutadas por la contraloría</t>
  </si>
  <si>
    <t>Actividades de campaña comunicacional programada / Actividades de campaña comunicacional ejecutadas</t>
  </si>
  <si>
    <t>presentado ante la asambla departamental del Quindio el dia 29 de febrero de 2024.</t>
  </si>
  <si>
    <t>Implementación del código de integridad</t>
  </si>
  <si>
    <t>porcentaje de avance del período acumulado / porcentaje de avance proyectado en la anualidad (100%)</t>
  </si>
  <si>
    <t xml:space="preserve">Participar proactivamente en EL 100% de las reuniones de la comisión regional de moralización y consejo nacional de contralores.
</t>
  </si>
  <si>
    <t>valor acumulado de disponibilidades / valor presupuestado de gastos de la vigencia</t>
  </si>
  <si>
    <t>Ejecución presupuestal de gastos</t>
  </si>
  <si>
    <t>Numero de actividades planeadas en el PINAR / Numero de actividades del PINAR ejecutadas.</t>
  </si>
  <si>
    <t xml:space="preserve">Numero actividades programadas/ numero de actividades ejecutadas. </t>
  </si>
  <si>
    <t xml:space="preserve">Adelantar alianzas estratégicas y suscribir convenios para el fortalecimiento del ejercicio del control fiscal y el proceso de Resabilidad fiscal y cobro coactivo.
</t>
  </si>
  <si>
    <t>mesas de trabajo programadas/ mesas de trabajo realizadas</t>
  </si>
  <si>
    <t>realizar mesas de trabajo, concertacion y ayuda para el mejoramiento de los procesos misionales y de apoyo</t>
  </si>
  <si>
    <t xml:space="preserve">todas las dependencias </t>
  </si>
  <si>
    <t xml:space="preserve">37 ACTIVIDADES </t>
  </si>
  <si>
    <t>69 INDICADORES EN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</si>
</sst>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 #,##0.00_-;\-&quot;$&quot;\ * #,##0.00_-;_-&quot;$&quot;\ * &quot;-&quot;??_-;_-@_-"/>
    <numFmt numFmtId="43" formatCode="_-* #,##0.00_-;\-* #,##0.00_-;_-* &quot;-&quot;??_-;_-@_-"/>
    <numFmt numFmtId="164" formatCode="_-* #,##0_-;\-* #,##0_-;_-* &quot;-&quot;??_-;_-@_-"/>
    <numFmt numFmtId="165" formatCode="0.0%"/>
    <numFmt numFmtId="166" formatCode="0.0"/>
    <numFmt numFmtId="167" formatCode="_-&quot;$&quot;\ * #,##0_-;\-&quot;$&quot;\ * #,##0_-;_-&quot;$&quot;\ * &quot;-&quot;??_-;_-@_-"/>
    <numFmt numFmtId="168" formatCode="0.000%"/>
  </numFmts>
  <fonts count="31" x14ac:knownFonts="1">
    <font>
      <sz val="11"/>
      <color theme="1"/>
      <name val="Calibri"/>
      <family val="2"/>
      <scheme val="minor"/>
    </font>
    <font>
      <sz val="11"/>
      <color theme="1"/>
      <name val="Calibri"/>
      <family val="2"/>
      <scheme val="minor"/>
    </font>
    <font>
      <b/>
      <sz val="9"/>
      <color rgb="FF000000"/>
      <name val="Arial"/>
      <family val="2"/>
    </font>
    <font>
      <sz val="9"/>
      <color rgb="FF000000"/>
      <name val="Arial"/>
      <family val="2"/>
    </font>
    <font>
      <sz val="9"/>
      <name val="Arial"/>
      <family val="2"/>
    </font>
    <font>
      <b/>
      <sz val="9"/>
      <name val="Arial"/>
      <family val="2"/>
    </font>
    <font>
      <sz val="10"/>
      <name val="Arial"/>
      <family val="2"/>
    </font>
    <font>
      <sz val="9"/>
      <color theme="1"/>
      <name val="Arial"/>
      <family val="2"/>
    </font>
    <font>
      <b/>
      <sz val="10"/>
      <color rgb="FF000000"/>
      <name val="Arial"/>
      <family val="2"/>
    </font>
    <font>
      <sz val="11"/>
      <color theme="1"/>
      <name val="Arial"/>
      <family val="2"/>
    </font>
    <font>
      <b/>
      <sz val="11"/>
      <color rgb="FF000000"/>
      <name val="Arial"/>
      <family val="2"/>
    </font>
    <font>
      <b/>
      <sz val="11"/>
      <color theme="1"/>
      <name val="Calibri"/>
      <family val="2"/>
      <scheme val="minor"/>
    </font>
    <font>
      <b/>
      <sz val="10"/>
      <name val="Arial"/>
      <family val="2"/>
    </font>
    <font>
      <sz val="8"/>
      <name val="Arial"/>
      <family val="2"/>
    </font>
    <font>
      <b/>
      <sz val="9"/>
      <color indexed="81"/>
      <name val="Tahoma"/>
      <family val="2"/>
    </font>
    <font>
      <b/>
      <sz val="12"/>
      <name val="Arial"/>
      <family val="2"/>
    </font>
    <font>
      <b/>
      <sz val="8"/>
      <name val="Arial"/>
      <family val="2"/>
    </font>
    <font>
      <b/>
      <sz val="13"/>
      <name val="Arial"/>
      <family val="2"/>
    </font>
    <font>
      <b/>
      <sz val="25"/>
      <color theme="5"/>
      <name val="Arial"/>
      <family val="2"/>
    </font>
    <font>
      <sz val="10"/>
      <name val="Calibri"/>
      <family val="2"/>
      <scheme val="minor"/>
    </font>
    <font>
      <b/>
      <sz val="10"/>
      <name val="Calibri"/>
      <family val="2"/>
      <scheme val="minor"/>
    </font>
    <font>
      <b/>
      <sz val="8"/>
      <name val="Calibri"/>
      <family val="2"/>
      <scheme val="minor"/>
    </font>
    <font>
      <b/>
      <sz val="10"/>
      <color theme="0"/>
      <name val="Calibri"/>
      <family val="2"/>
      <scheme val="minor"/>
    </font>
    <font>
      <b/>
      <sz val="12"/>
      <name val="Calibri"/>
      <family val="2"/>
      <scheme val="minor"/>
    </font>
    <font>
      <b/>
      <sz val="10"/>
      <color theme="5"/>
      <name val="Calibri"/>
      <family val="2"/>
      <scheme val="minor"/>
    </font>
    <font>
      <b/>
      <sz val="10"/>
      <color rgb="FFFF0000"/>
      <name val="Calibri"/>
      <family val="2"/>
      <scheme val="minor"/>
    </font>
    <font>
      <sz val="10"/>
      <name val="Calibri"/>
      <family val="2"/>
    </font>
    <font>
      <sz val="10"/>
      <color rgb="FF0070C0"/>
      <name val="Calibri"/>
      <family val="2"/>
      <scheme val="minor"/>
    </font>
    <font>
      <sz val="8"/>
      <name val="Calibri"/>
      <family val="2"/>
      <scheme val="minor"/>
    </font>
    <font>
      <sz val="12"/>
      <name val="Calibri"/>
      <family val="2"/>
      <scheme val="minor"/>
    </font>
    <font>
      <b/>
      <sz val="9"/>
      <color theme="1"/>
      <name val="Arial"/>
      <family val="2"/>
    </font>
  </fonts>
  <fills count="25">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theme="9" tint="0.39997558519241921"/>
        <bgColor indexed="64"/>
      </patternFill>
    </fill>
    <fill>
      <patternFill patternType="solid">
        <fgColor rgb="FF00B0F0"/>
        <bgColor indexed="64"/>
      </patternFill>
    </fill>
    <fill>
      <patternFill patternType="solid">
        <fgColor rgb="FF92D05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rgb="FF009900"/>
        <bgColor indexed="64"/>
      </patternFill>
    </fill>
    <fill>
      <patternFill patternType="solid">
        <fgColor rgb="FF10F025"/>
        <bgColor indexed="64"/>
      </patternFill>
    </fill>
    <fill>
      <patternFill patternType="solid">
        <fgColor theme="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FF"/>
        <bgColor rgb="FF000000"/>
      </patternFill>
    </fill>
    <fill>
      <patternFill patternType="solid">
        <fgColor theme="0"/>
        <bgColor rgb="FF000000"/>
      </patternFill>
    </fill>
    <fill>
      <patternFill patternType="solid">
        <fgColor theme="4" tint="-0.249977111117893"/>
        <bgColor indexed="64"/>
      </patternFill>
    </fill>
    <fill>
      <patternFill patternType="solid">
        <fgColor theme="2" tint="-0.249977111117893"/>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2" tint="-9.9978637043366805E-2"/>
        <bgColor rgb="FF000000"/>
      </patternFill>
    </fill>
  </fills>
  <borders count="43">
    <border>
      <left/>
      <right/>
      <top/>
      <bottom/>
      <diagonal/>
    </border>
    <border>
      <left style="thin">
        <color rgb="FF000000"/>
      </left>
      <right style="thin">
        <color rgb="FF000000"/>
      </right>
      <top style="medium">
        <color rgb="FF000000"/>
      </top>
      <bottom/>
      <diagonal/>
    </border>
    <border>
      <left style="thin">
        <color rgb="FF000000"/>
      </left>
      <right style="thin">
        <color rgb="FF000000"/>
      </right>
      <top style="medium">
        <color indexed="64"/>
      </top>
      <bottom/>
      <diagonal/>
    </border>
    <border>
      <left style="thin">
        <color indexed="64"/>
      </left>
      <right style="thin">
        <color indexed="64"/>
      </right>
      <top style="medium">
        <color indexed="64"/>
      </top>
      <bottom/>
      <diagonal/>
    </border>
    <border>
      <left/>
      <right style="thin">
        <color indexed="64"/>
      </right>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bottom/>
      <diagonal/>
    </border>
    <border>
      <left style="thin">
        <color indexed="64"/>
      </left>
      <right/>
      <top/>
      <bottom/>
      <diagonal/>
    </border>
    <border>
      <left style="thin">
        <color indexed="64"/>
      </left>
      <right style="thin">
        <color indexed="64"/>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64"/>
      </left>
      <right/>
      <top/>
      <bottom style="thin">
        <color indexed="64"/>
      </bottom>
      <diagonal/>
    </border>
    <border>
      <left/>
      <right style="thin">
        <color indexed="64"/>
      </right>
      <top style="thin">
        <color indexed="64"/>
      </top>
      <bottom/>
      <diagonal/>
    </border>
    <border>
      <left style="thin">
        <color rgb="FF000000"/>
      </left>
      <right style="thin">
        <color indexed="64"/>
      </right>
      <top style="thin">
        <color indexed="64"/>
      </top>
      <bottom/>
      <diagonal/>
    </border>
    <border>
      <left/>
      <right/>
      <top style="thin">
        <color rgb="FF000000"/>
      </top>
      <bottom/>
      <diagonal/>
    </border>
    <border>
      <left/>
      <right style="thin">
        <color indexed="64"/>
      </right>
      <top/>
      <bottom style="thin">
        <color indexed="64"/>
      </bottom>
      <diagonal/>
    </border>
    <border>
      <left style="medium">
        <color indexed="64"/>
      </left>
      <right style="thin">
        <color rgb="FF000000"/>
      </right>
      <top style="medium">
        <color rgb="FF000000"/>
      </top>
      <bottom/>
      <diagonal/>
    </border>
    <border>
      <left style="thin">
        <color rgb="FF000000"/>
      </left>
      <right style="medium">
        <color indexed="64"/>
      </right>
      <top style="medium">
        <color indexed="64"/>
      </top>
      <bottom/>
      <diagonal/>
    </border>
    <border>
      <left style="thin">
        <color indexed="64"/>
      </left>
      <right style="thin">
        <color rgb="FF000000"/>
      </right>
      <top/>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
      <left/>
      <right/>
      <top/>
      <bottom style="thin">
        <color rgb="FF000000"/>
      </bottom>
      <diagonal/>
    </border>
    <border>
      <left style="thin">
        <color indexed="64"/>
      </left>
      <right style="thin">
        <color indexed="64"/>
      </right>
      <top style="medium">
        <color indexed="64"/>
      </top>
      <bottom style="medium">
        <color indexed="64"/>
      </bottom>
      <diagonal/>
    </border>
    <border>
      <left/>
      <right style="thin">
        <color rgb="FF000000"/>
      </right>
      <top style="medium">
        <color rgb="FF000000"/>
      </top>
      <bottom/>
      <diagonal/>
    </border>
    <border>
      <left/>
      <right style="thin">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596">
    <xf numFmtId="0" fontId="0" fillId="0" borderId="0" xfId="0"/>
    <xf numFmtId="0" fontId="2" fillId="2" borderId="3" xfId="0" applyFont="1" applyFill="1" applyBorder="1" applyAlignment="1" applyProtection="1">
      <alignment horizontal="center" vertical="center" wrapText="1"/>
      <protection locked="0"/>
    </xf>
    <xf numFmtId="0" fontId="3" fillId="0" borderId="0" xfId="0" applyFont="1" applyAlignment="1" applyProtection="1">
      <alignment vertical="center"/>
      <protection locked="0"/>
    </xf>
    <xf numFmtId="0" fontId="2" fillId="5" borderId="11" xfId="0" applyFont="1" applyFill="1" applyBorder="1" applyAlignment="1" applyProtection="1">
      <alignment vertical="center"/>
      <protection locked="0"/>
    </xf>
    <xf numFmtId="0" fontId="4" fillId="0" borderId="0" xfId="0" applyFont="1" applyAlignment="1" applyProtection="1">
      <alignment horizontal="left" vertical="center" wrapText="1"/>
      <protection locked="0"/>
    </xf>
    <xf numFmtId="0" fontId="3" fillId="0" borderId="0" xfId="0" applyFont="1" applyAlignment="1" applyProtection="1">
      <alignment horizontal="center" vertical="center"/>
      <protection locked="0"/>
    </xf>
    <xf numFmtId="0" fontId="4" fillId="6" borderId="6" xfId="0" applyFont="1" applyFill="1" applyBorder="1" applyAlignment="1" applyProtection="1">
      <alignment horizontal="center" vertical="center" wrapText="1"/>
      <protection locked="0"/>
    </xf>
    <xf numFmtId="165" fontId="4" fillId="0" borderId="0" xfId="0" applyNumberFormat="1" applyFont="1" applyAlignment="1" applyProtection="1">
      <alignment horizontal="left" vertical="center" wrapText="1"/>
      <protection locked="0"/>
    </xf>
    <xf numFmtId="0" fontId="4" fillId="6" borderId="0" xfId="0" applyFont="1" applyFill="1" applyAlignment="1" applyProtection="1">
      <alignment horizontal="center" vertical="center" wrapText="1"/>
      <protection locked="0"/>
    </xf>
    <xf numFmtId="0" fontId="4" fillId="0" borderId="6" xfId="0" applyFont="1" applyBorder="1" applyAlignment="1" applyProtection="1">
      <alignment vertical="center" wrapText="1"/>
      <protection locked="0"/>
    </xf>
    <xf numFmtId="2" fontId="3" fillId="0" borderId="6" xfId="1" applyNumberFormat="1" applyFont="1" applyFill="1" applyBorder="1" applyAlignment="1" applyProtection="1">
      <alignment vertical="center" wrapText="1"/>
      <protection locked="0"/>
    </xf>
    <xf numFmtId="0" fontId="5" fillId="6" borderId="6" xfId="0" applyFont="1" applyFill="1" applyBorder="1" applyAlignment="1" applyProtection="1">
      <alignment horizontal="center" vertical="center" wrapText="1"/>
      <protection locked="0"/>
    </xf>
    <xf numFmtId="0" fontId="4" fillId="0" borderId="0" xfId="0" applyFont="1" applyAlignment="1" applyProtection="1">
      <alignment horizontal="center" vertical="center"/>
      <protection locked="0"/>
    </xf>
    <xf numFmtId="165" fontId="4" fillId="0" borderId="0" xfId="0" applyNumberFormat="1" applyFont="1" applyAlignment="1" applyProtection="1">
      <alignment horizontal="center" vertical="center"/>
      <protection locked="0"/>
    </xf>
    <xf numFmtId="2" fontId="4" fillId="0" borderId="6" xfId="1" applyNumberFormat="1" applyFont="1" applyFill="1" applyBorder="1" applyAlignment="1" applyProtection="1">
      <alignment vertical="center" wrapText="1"/>
      <protection locked="0"/>
    </xf>
    <xf numFmtId="0" fontId="3" fillId="5" borderId="6" xfId="0" applyFont="1" applyFill="1" applyBorder="1" applyAlignment="1" applyProtection="1">
      <alignment horizontal="center" vertical="center"/>
      <protection locked="0"/>
    </xf>
    <xf numFmtId="9" fontId="3" fillId="0" borderId="6" xfId="2" applyFont="1" applyFill="1" applyBorder="1" applyAlignment="1" applyProtection="1">
      <alignment horizontal="center" vertical="center"/>
      <protection locked="0"/>
    </xf>
    <xf numFmtId="164" fontId="4" fillId="0" borderId="6" xfId="1" applyNumberFormat="1" applyFont="1" applyFill="1" applyBorder="1" applyAlignment="1" applyProtection="1">
      <alignment vertical="center" wrapText="1"/>
      <protection locked="0"/>
    </xf>
    <xf numFmtId="10" fontId="4" fillId="0" borderId="6" xfId="2" applyNumberFormat="1" applyFont="1" applyFill="1" applyBorder="1" applyAlignment="1" applyProtection="1">
      <alignment horizontal="center" vertical="center" wrapText="1"/>
    </xf>
    <xf numFmtId="10" fontId="2" fillId="6" borderId="6" xfId="2" applyNumberFormat="1" applyFont="1" applyFill="1" applyBorder="1" applyAlignment="1" applyProtection="1">
      <alignment horizontal="center" vertical="center"/>
    </xf>
    <xf numFmtId="10" fontId="5" fillId="6" borderId="6" xfId="2" applyNumberFormat="1"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164" fontId="2" fillId="2" borderId="25" xfId="1" applyNumberFormat="1" applyFont="1" applyFill="1" applyBorder="1" applyAlignment="1" applyProtection="1">
      <alignment horizontal="center" vertical="center" wrapText="1"/>
      <protection locked="0"/>
    </xf>
    <xf numFmtId="9" fontId="2" fillId="2" borderId="1" xfId="2" applyFont="1" applyFill="1" applyBorder="1" applyAlignment="1" applyProtection="1">
      <alignment horizontal="center" vertical="center" wrapText="1"/>
      <protection locked="0"/>
    </xf>
    <xf numFmtId="0" fontId="2" fillId="2" borderId="22" xfId="0" applyFont="1" applyFill="1" applyBorder="1" applyAlignment="1" applyProtection="1">
      <alignment horizontal="center" vertical="center" wrapText="1"/>
      <protection locked="0"/>
    </xf>
    <xf numFmtId="10" fontId="2" fillId="2" borderId="9" xfId="2" applyNumberFormat="1" applyFont="1" applyFill="1" applyBorder="1" applyAlignment="1" applyProtection="1">
      <alignment horizontal="center" vertical="center" wrapText="1"/>
      <protection locked="0"/>
    </xf>
    <xf numFmtId="9" fontId="3" fillId="0" borderId="13" xfId="2" applyFont="1" applyFill="1" applyBorder="1" applyAlignment="1" applyProtection="1">
      <alignment horizontal="center" vertical="center" wrapText="1"/>
      <protection locked="0"/>
    </xf>
    <xf numFmtId="0" fontId="2" fillId="5" borderId="6" xfId="0" applyFont="1" applyFill="1" applyBorder="1" applyAlignment="1" applyProtection="1">
      <alignment vertical="center"/>
      <protection locked="0"/>
    </xf>
    <xf numFmtId="0" fontId="2" fillId="5" borderId="6" xfId="0" applyFont="1" applyFill="1" applyBorder="1" applyAlignment="1" applyProtection="1">
      <alignment horizontal="center" vertical="center"/>
      <protection locked="0"/>
    </xf>
    <xf numFmtId="9" fontId="2" fillId="5" borderId="6" xfId="2" applyFont="1" applyFill="1" applyBorder="1" applyAlignment="1" applyProtection="1">
      <alignment horizontal="center" vertical="center"/>
      <protection locked="0"/>
    </xf>
    <xf numFmtId="0" fontId="4" fillId="0" borderId="6"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3" fillId="0" borderId="5" xfId="0" applyFont="1" applyBorder="1" applyAlignment="1" applyProtection="1">
      <alignment vertical="center" wrapText="1"/>
      <protection locked="0"/>
    </xf>
    <xf numFmtId="0" fontId="4" fillId="0" borderId="5" xfId="0" applyFont="1" applyBorder="1" applyAlignment="1" applyProtection="1">
      <alignment horizontal="left" vertical="center" wrapText="1"/>
      <protection locked="0"/>
    </xf>
    <xf numFmtId="0" fontId="3" fillId="0" borderId="15" xfId="0" applyFont="1" applyBorder="1" applyAlignment="1" applyProtection="1">
      <alignment horizontal="center" vertical="center" wrapText="1"/>
      <protection locked="0"/>
    </xf>
    <xf numFmtId="0" fontId="3" fillId="0" borderId="6" xfId="0" applyFont="1" applyBorder="1" applyAlignment="1" applyProtection="1">
      <alignment vertical="center" wrapText="1"/>
      <protection locked="0"/>
    </xf>
    <xf numFmtId="0" fontId="3" fillId="0" borderId="6" xfId="0" applyFont="1" applyBorder="1" applyAlignment="1" applyProtection="1">
      <alignment horizontal="center" vertical="center" wrapText="1"/>
      <protection locked="0"/>
    </xf>
    <xf numFmtId="164" fontId="3" fillId="0" borderId="6" xfId="1" applyNumberFormat="1" applyFont="1" applyFill="1" applyBorder="1" applyAlignment="1" applyProtection="1">
      <alignment horizontal="center" vertical="center" wrapText="1"/>
      <protection locked="0"/>
    </xf>
    <xf numFmtId="0" fontId="2" fillId="5" borderId="0" xfId="0" applyFont="1" applyFill="1" applyAlignment="1" applyProtection="1">
      <alignment vertical="center"/>
      <protection locked="0"/>
    </xf>
    <xf numFmtId="0" fontId="2" fillId="5" borderId="0" xfId="0" applyFont="1" applyFill="1" applyAlignment="1" applyProtection="1">
      <alignment horizontal="center" vertical="center"/>
      <protection locked="0"/>
    </xf>
    <xf numFmtId="9" fontId="2" fillId="5" borderId="0" xfId="2" applyFont="1" applyFill="1" applyBorder="1" applyAlignment="1" applyProtection="1">
      <alignment horizontal="center" vertical="center"/>
      <protection locked="0"/>
    </xf>
    <xf numFmtId="0" fontId="2" fillId="5" borderId="0" xfId="0" applyFont="1" applyFill="1" applyAlignment="1">
      <alignment vertical="center"/>
    </xf>
    <xf numFmtId="10" fontId="3" fillId="0" borderId="13" xfId="2" applyNumberFormat="1" applyFont="1" applyFill="1" applyBorder="1" applyAlignment="1" applyProtection="1">
      <alignment horizontal="center" vertical="center" wrapText="1"/>
    </xf>
    <xf numFmtId="10" fontId="3" fillId="0" borderId="16" xfId="2" applyNumberFormat="1" applyFont="1" applyFill="1" applyBorder="1" applyAlignment="1" applyProtection="1">
      <alignment horizontal="center" vertical="center" wrapText="1"/>
    </xf>
    <xf numFmtId="10" fontId="3" fillId="0" borderId="5" xfId="2" applyNumberFormat="1" applyFont="1" applyFill="1" applyBorder="1" applyAlignment="1" applyProtection="1">
      <alignment horizontal="center" vertical="center" wrapText="1"/>
    </xf>
    <xf numFmtId="10" fontId="3" fillId="0" borderId="15" xfId="2" applyNumberFormat="1" applyFont="1" applyFill="1" applyBorder="1" applyAlignment="1" applyProtection="1">
      <alignment horizontal="center" vertical="center"/>
    </xf>
    <xf numFmtId="10" fontId="3" fillId="0" borderId="6" xfId="2" applyNumberFormat="1" applyFont="1" applyFill="1" applyBorder="1" applyAlignment="1" applyProtection="1">
      <alignment horizontal="center" vertical="center"/>
    </xf>
    <xf numFmtId="10" fontId="3" fillId="0" borderId="6" xfId="2" applyNumberFormat="1" applyFont="1" applyFill="1" applyBorder="1" applyAlignment="1" applyProtection="1">
      <alignment horizontal="center" vertical="center" wrapText="1"/>
    </xf>
    <xf numFmtId="10" fontId="2" fillId="6" borderId="0" xfId="2" applyNumberFormat="1" applyFont="1" applyFill="1" applyBorder="1" applyAlignment="1" applyProtection="1">
      <alignment horizontal="center" vertical="center"/>
    </xf>
    <xf numFmtId="2" fontId="4" fillId="0" borderId="6" xfId="1" applyNumberFormat="1" applyFont="1" applyFill="1" applyBorder="1" applyAlignment="1" applyProtection="1">
      <alignment horizontal="right" vertical="center" wrapText="1"/>
      <protection locked="0"/>
    </xf>
    <xf numFmtId="2" fontId="2" fillId="5" borderId="0" xfId="0" applyNumberFormat="1" applyFont="1" applyFill="1" applyAlignment="1" applyProtection="1">
      <alignment vertical="center"/>
      <protection locked="0"/>
    </xf>
    <xf numFmtId="0" fontId="3" fillId="0" borderId="0" xfId="0" applyFont="1" applyAlignment="1" applyProtection="1">
      <alignment horizontal="left" vertical="center"/>
      <protection locked="0"/>
    </xf>
    <xf numFmtId="0" fontId="3" fillId="5" borderId="6" xfId="0" applyFont="1" applyFill="1" applyBorder="1" applyAlignment="1" applyProtection="1">
      <alignment vertical="center"/>
      <protection locked="0"/>
    </xf>
    <xf numFmtId="0" fontId="3" fillId="5" borderId="9" xfId="0" applyFont="1" applyFill="1" applyBorder="1" applyAlignment="1" applyProtection="1">
      <alignment horizontal="center" vertical="center"/>
      <protection locked="0"/>
    </xf>
    <xf numFmtId="9" fontId="2" fillId="5" borderId="9" xfId="2" applyFont="1" applyFill="1" applyBorder="1" applyAlignment="1" applyProtection="1">
      <alignment horizontal="center" vertical="center" wrapText="1"/>
      <protection locked="0"/>
    </xf>
    <xf numFmtId="10" fontId="2" fillId="6" borderId="9" xfId="2" applyNumberFormat="1" applyFont="1" applyFill="1" applyBorder="1" applyAlignment="1" applyProtection="1">
      <alignment horizontal="center" vertical="center"/>
    </xf>
    <xf numFmtId="164" fontId="3" fillId="0" borderId="0" xfId="1" applyNumberFormat="1" applyFont="1" applyFill="1" applyBorder="1" applyAlignment="1" applyProtection="1">
      <alignment horizontal="right" vertical="center"/>
      <protection locked="0"/>
    </xf>
    <xf numFmtId="164" fontId="3" fillId="0" borderId="0" xfId="1" applyNumberFormat="1" applyFont="1" applyFill="1" applyBorder="1" applyAlignment="1" applyProtection="1">
      <alignment horizontal="center" vertical="center"/>
      <protection locked="0"/>
    </xf>
    <xf numFmtId="9" fontId="3" fillId="0" borderId="0" xfId="2" applyFont="1" applyFill="1" applyBorder="1" applyAlignment="1" applyProtection="1">
      <alignment horizontal="center" vertical="center"/>
      <protection locked="0"/>
    </xf>
    <xf numFmtId="10" fontId="3" fillId="0" borderId="0" xfId="2" applyNumberFormat="1" applyFont="1" applyFill="1" applyBorder="1" applyAlignment="1" applyProtection="1">
      <alignment horizontal="center" vertical="center"/>
      <protection locked="0"/>
    </xf>
    <xf numFmtId="164" fontId="8" fillId="4" borderId="6" xfId="1" applyNumberFormat="1" applyFont="1" applyFill="1" applyBorder="1" applyAlignment="1" applyProtection="1">
      <alignment horizontal="right" vertical="center"/>
      <protection locked="0"/>
    </xf>
    <xf numFmtId="0" fontId="7" fillId="0" borderId="6" xfId="0" applyFont="1" applyBorder="1" applyAlignment="1" applyProtection="1">
      <alignment horizontal="center" vertical="center" wrapText="1"/>
      <protection locked="0"/>
    </xf>
    <xf numFmtId="2" fontId="3" fillId="0" borderId="20" xfId="1" applyNumberFormat="1" applyFont="1" applyFill="1" applyBorder="1" applyAlignment="1" applyProtection="1">
      <alignment vertical="center" wrapText="1"/>
      <protection locked="0"/>
    </xf>
    <xf numFmtId="2" fontId="3" fillId="0" borderId="8" xfId="1" applyNumberFormat="1" applyFont="1" applyFill="1" applyBorder="1" applyAlignment="1" applyProtection="1">
      <alignment vertical="center" wrapText="1"/>
      <protection locked="0"/>
    </xf>
    <xf numFmtId="2" fontId="3" fillId="0" borderId="7" xfId="1" applyNumberFormat="1" applyFont="1" applyFill="1" applyBorder="1" applyAlignment="1" applyProtection="1">
      <alignment vertical="center" wrapText="1"/>
      <protection locked="0"/>
    </xf>
    <xf numFmtId="2" fontId="2" fillId="5" borderId="8" xfId="0" applyNumberFormat="1" applyFont="1" applyFill="1" applyBorder="1" applyAlignment="1" applyProtection="1">
      <alignment vertical="center"/>
      <protection locked="0"/>
    </xf>
    <xf numFmtId="2" fontId="4" fillId="0" borderId="20" xfId="1" applyNumberFormat="1" applyFont="1" applyFill="1" applyBorder="1" applyAlignment="1" applyProtection="1">
      <alignment vertical="center" wrapText="1"/>
      <protection locked="0"/>
    </xf>
    <xf numFmtId="2" fontId="4" fillId="0" borderId="8" xfId="1" applyNumberFormat="1" applyFont="1" applyFill="1" applyBorder="1" applyAlignment="1" applyProtection="1">
      <alignment vertical="center" wrapText="1"/>
      <protection locked="0"/>
    </xf>
    <xf numFmtId="164" fontId="4" fillId="0" borderId="8" xfId="1" applyNumberFormat="1" applyFont="1" applyFill="1" applyBorder="1" applyAlignment="1" applyProtection="1">
      <alignment vertical="center" wrapText="1"/>
      <protection locked="0"/>
    </xf>
    <xf numFmtId="2" fontId="4" fillId="0" borderId="7" xfId="1" applyNumberFormat="1" applyFont="1" applyFill="1" applyBorder="1" applyAlignment="1" applyProtection="1">
      <alignment horizontal="right" vertical="center" wrapText="1"/>
      <protection locked="0"/>
    </xf>
    <xf numFmtId="164" fontId="2" fillId="5" borderId="8" xfId="1" applyNumberFormat="1" applyFont="1" applyFill="1" applyBorder="1" applyAlignment="1" applyProtection="1">
      <alignment vertical="center"/>
      <protection locked="0"/>
    </xf>
    <xf numFmtId="2" fontId="4" fillId="0" borderId="7" xfId="1" applyNumberFormat="1" applyFont="1" applyFill="1" applyBorder="1" applyAlignment="1" applyProtection="1">
      <alignment vertical="center" wrapText="1"/>
      <protection locked="0"/>
    </xf>
    <xf numFmtId="164" fontId="2" fillId="5" borderId="8" xfId="0" applyNumberFormat="1" applyFont="1" applyFill="1" applyBorder="1" applyAlignment="1" applyProtection="1">
      <alignment vertical="center"/>
      <protection locked="0"/>
    </xf>
    <xf numFmtId="164" fontId="2" fillId="5" borderId="8" xfId="1" applyNumberFormat="1" applyFont="1" applyFill="1" applyBorder="1" applyAlignment="1" applyProtection="1">
      <alignment horizontal="right" vertical="center"/>
      <protection locked="0"/>
    </xf>
    <xf numFmtId="0" fontId="2" fillId="5" borderId="17" xfId="0" applyFont="1" applyFill="1" applyBorder="1" applyAlignment="1">
      <alignment vertical="center"/>
    </xf>
    <xf numFmtId="9" fontId="9" fillId="0" borderId="17" xfId="0" applyNumberFormat="1" applyFont="1" applyBorder="1" applyAlignment="1">
      <alignment horizontal="center" vertical="center"/>
    </xf>
    <xf numFmtId="9" fontId="4" fillId="0" borderId="21" xfId="2" applyFont="1" applyFill="1" applyBorder="1" applyAlignment="1" applyProtection="1">
      <alignment horizontal="center" vertical="center" wrapText="1"/>
    </xf>
    <xf numFmtId="9" fontId="2" fillId="5" borderId="21" xfId="2" applyFont="1" applyFill="1" applyBorder="1" applyAlignment="1" applyProtection="1">
      <alignment horizontal="center" vertical="center"/>
    </xf>
    <xf numFmtId="2" fontId="2" fillId="2" borderId="32" xfId="1" applyNumberFormat="1" applyFont="1" applyFill="1" applyBorder="1" applyAlignment="1" applyProtection="1">
      <alignment horizontal="center" vertical="center" wrapText="1"/>
      <protection locked="0"/>
    </xf>
    <xf numFmtId="2" fontId="3" fillId="0" borderId="0" xfId="1" applyNumberFormat="1" applyFont="1" applyFill="1" applyBorder="1" applyAlignment="1" applyProtection="1">
      <alignment horizontal="center" vertical="center"/>
      <protection locked="0"/>
    </xf>
    <xf numFmtId="2" fontId="3" fillId="0" borderId="0" xfId="1" applyNumberFormat="1" applyFont="1" applyFill="1" applyBorder="1" applyAlignment="1" applyProtection="1">
      <alignment horizontal="right" vertical="center"/>
      <protection locked="0"/>
    </xf>
    <xf numFmtId="166" fontId="2" fillId="5" borderId="6" xfId="1" applyNumberFormat="1" applyFont="1" applyFill="1" applyBorder="1" applyAlignment="1" applyProtection="1">
      <alignment horizontal="right" vertical="center"/>
      <protection locked="0"/>
    </xf>
    <xf numFmtId="0" fontId="4" fillId="6" borderId="9" xfId="0" applyFont="1" applyFill="1" applyBorder="1" applyAlignment="1" applyProtection="1">
      <alignment horizontal="center" vertical="center" wrapText="1"/>
      <protection locked="0"/>
    </xf>
    <xf numFmtId="0" fontId="4" fillId="6" borderId="12" xfId="0" applyFont="1" applyFill="1" applyBorder="1" applyAlignment="1" applyProtection="1">
      <alignment horizontal="center" vertical="center" wrapText="1"/>
      <protection locked="0"/>
    </xf>
    <xf numFmtId="0" fontId="4" fillId="6" borderId="15" xfId="0" applyFont="1" applyFill="1" applyBorder="1" applyAlignment="1" applyProtection="1">
      <alignment horizontal="center" vertical="center" wrapText="1"/>
      <protection locked="0"/>
    </xf>
    <xf numFmtId="10" fontId="4" fillId="0" borderId="9" xfId="2" applyNumberFormat="1" applyFont="1" applyFill="1" applyBorder="1" applyAlignment="1" applyProtection="1">
      <alignment horizontal="center" vertical="center" wrapText="1"/>
    </xf>
    <xf numFmtId="9" fontId="4" fillId="0" borderId="17" xfId="0" applyNumberFormat="1" applyFont="1" applyBorder="1" applyAlignment="1" applyProtection="1">
      <alignment vertical="center" wrapText="1"/>
      <protection locked="0"/>
    </xf>
    <xf numFmtId="10" fontId="3" fillId="0" borderId="9" xfId="2" applyNumberFormat="1" applyFont="1" applyFill="1" applyBorder="1" applyAlignment="1" applyProtection="1">
      <alignment horizontal="center" vertical="center"/>
    </xf>
    <xf numFmtId="10" fontId="3" fillId="0" borderId="0" xfId="0" applyNumberFormat="1" applyFont="1" applyAlignment="1" applyProtection="1">
      <alignment horizontal="center" vertical="center"/>
      <protection locked="0"/>
    </xf>
    <xf numFmtId="2" fontId="4" fillId="6" borderId="11" xfId="1" applyNumberFormat="1" applyFont="1" applyFill="1" applyBorder="1" applyAlignment="1" applyProtection="1">
      <alignment vertical="center" wrapText="1"/>
      <protection locked="0"/>
    </xf>
    <xf numFmtId="2" fontId="4" fillId="6" borderId="6" xfId="1" applyNumberFormat="1" applyFont="1" applyFill="1" applyBorder="1" applyAlignment="1" applyProtection="1">
      <alignment vertical="center" wrapText="1"/>
      <protection locked="0"/>
    </xf>
    <xf numFmtId="9" fontId="9" fillId="6" borderId="4" xfId="0" applyNumberFormat="1" applyFont="1" applyFill="1" applyBorder="1" applyAlignment="1">
      <alignment horizontal="center" vertical="center"/>
    </xf>
    <xf numFmtId="0" fontId="7" fillId="6" borderId="12" xfId="0" applyFont="1" applyFill="1" applyBorder="1" applyAlignment="1" applyProtection="1">
      <alignment horizontal="center" vertical="center" wrapText="1"/>
      <protection locked="0"/>
    </xf>
    <xf numFmtId="9" fontId="3" fillId="6" borderId="13" xfId="2" applyFont="1" applyFill="1" applyBorder="1" applyAlignment="1" applyProtection="1">
      <alignment horizontal="center" vertical="center" wrapText="1"/>
      <protection locked="0"/>
    </xf>
    <xf numFmtId="0" fontId="4" fillId="6" borderId="0" xfId="0" applyFont="1" applyFill="1" applyAlignment="1" applyProtection="1">
      <alignment horizontal="center" vertical="center"/>
      <protection locked="0"/>
    </xf>
    <xf numFmtId="164" fontId="4" fillId="6" borderId="8" xfId="1" applyNumberFormat="1" applyFont="1" applyFill="1" applyBorder="1" applyAlignment="1" applyProtection="1">
      <alignment vertical="center" wrapText="1"/>
      <protection locked="0"/>
    </xf>
    <xf numFmtId="9" fontId="4" fillId="6" borderId="24" xfId="2" applyFont="1" applyFill="1" applyBorder="1" applyAlignment="1" applyProtection="1">
      <alignment horizontal="center" vertical="center" wrapText="1"/>
    </xf>
    <xf numFmtId="0" fontId="7" fillId="6" borderId="6" xfId="0" applyFont="1" applyFill="1" applyBorder="1" applyAlignment="1" applyProtection="1">
      <alignment horizontal="center" vertical="center" wrapText="1"/>
      <protection locked="0"/>
    </xf>
    <xf numFmtId="9" fontId="4" fillId="6" borderId="4" xfId="2" applyFont="1" applyFill="1" applyBorder="1" applyAlignment="1" applyProtection="1">
      <alignment horizontal="center" vertical="center" wrapText="1"/>
    </xf>
    <xf numFmtId="10" fontId="2" fillId="5" borderId="6" xfId="2" applyNumberFormat="1" applyFont="1" applyFill="1" applyBorder="1" applyAlignment="1" applyProtection="1">
      <alignment horizontal="center" vertical="center"/>
    </xf>
    <xf numFmtId="0" fontId="4" fillId="6" borderId="6" xfId="0" applyFont="1" applyFill="1" applyBorder="1" applyAlignment="1" applyProtection="1">
      <alignment horizontal="left" vertical="center" wrapText="1"/>
      <protection locked="0"/>
    </xf>
    <xf numFmtId="167" fontId="0" fillId="0" borderId="0" xfId="3" applyNumberFormat="1" applyFont="1"/>
    <xf numFmtId="167" fontId="0" fillId="0" borderId="0" xfId="0" applyNumberFormat="1"/>
    <xf numFmtId="0" fontId="11" fillId="0" borderId="0" xfId="0" applyFont="1" applyAlignment="1">
      <alignment horizontal="center"/>
    </xf>
    <xf numFmtId="0" fontId="11" fillId="0" borderId="6" xfId="0" applyFont="1" applyBorder="1" applyAlignment="1">
      <alignment horizontal="center"/>
    </xf>
    <xf numFmtId="167" fontId="11" fillId="0" borderId="6" xfId="3" applyNumberFormat="1" applyFont="1" applyBorder="1" applyAlignment="1">
      <alignment horizontal="center"/>
    </xf>
    <xf numFmtId="0" fontId="0" fillId="0" borderId="6" xfId="0" applyBorder="1"/>
    <xf numFmtId="167" fontId="0" fillId="0" borderId="6" xfId="3" applyNumberFormat="1" applyFont="1" applyBorder="1"/>
    <xf numFmtId="0" fontId="3" fillId="0" borderId="15" xfId="0" applyFont="1" applyBorder="1" applyAlignment="1" applyProtection="1">
      <alignment vertical="center" wrapText="1"/>
      <protection locked="0"/>
    </xf>
    <xf numFmtId="164" fontId="3" fillId="0" borderId="6" xfId="1" applyNumberFormat="1" applyFont="1" applyFill="1" applyBorder="1" applyAlignment="1" applyProtection="1">
      <alignment vertical="center" wrapText="1"/>
      <protection locked="0"/>
    </xf>
    <xf numFmtId="10" fontId="3" fillId="0" borderId="13" xfId="2" applyNumberFormat="1" applyFont="1" applyFill="1" applyBorder="1" applyAlignment="1" applyProtection="1">
      <alignment horizontal="center" vertical="center" wrapText="1"/>
      <protection locked="0"/>
    </xf>
    <xf numFmtId="0" fontId="4" fillId="0" borderId="9" xfId="0" applyFont="1" applyBorder="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20"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2" fillId="5" borderId="6" xfId="0" applyFont="1" applyFill="1" applyBorder="1" applyAlignment="1" applyProtection="1">
      <alignment horizontal="left" vertical="center"/>
      <protection locked="0"/>
    </xf>
    <xf numFmtId="0" fontId="3" fillId="5" borderId="6" xfId="0" applyFont="1" applyFill="1" applyBorder="1" applyAlignment="1" applyProtection="1">
      <alignment horizontal="left" vertical="center"/>
      <protection locked="0"/>
    </xf>
    <xf numFmtId="0" fontId="4" fillId="6" borderId="9" xfId="0" applyFont="1" applyFill="1" applyBorder="1" applyAlignment="1" applyProtection="1">
      <alignment horizontal="left" vertical="center" wrapText="1"/>
      <protection locked="0"/>
    </xf>
    <xf numFmtId="0" fontId="2" fillId="2" borderId="9" xfId="0" applyFont="1" applyFill="1" applyBorder="1" applyAlignment="1" applyProtection="1">
      <alignment vertical="center"/>
      <protection locked="0"/>
    </xf>
    <xf numFmtId="9" fontId="3" fillId="0" borderId="13" xfId="0" applyNumberFormat="1" applyFont="1" applyBorder="1" applyAlignment="1" applyProtection="1">
      <alignment vertical="center" wrapText="1"/>
      <protection locked="0"/>
    </xf>
    <xf numFmtId="9" fontId="3" fillId="0" borderId="16" xfId="0" applyNumberFormat="1" applyFont="1" applyBorder="1" applyAlignment="1" applyProtection="1">
      <alignment vertical="center" wrapText="1"/>
      <protection locked="0"/>
    </xf>
    <xf numFmtId="9" fontId="3" fillId="0" borderId="5" xfId="0" applyNumberFormat="1" applyFont="1" applyBorder="1" applyAlignment="1" applyProtection="1">
      <alignment vertical="center" wrapText="1"/>
      <protection locked="0"/>
    </xf>
    <xf numFmtId="9" fontId="4" fillId="0" borderId="15" xfId="2" applyFont="1" applyFill="1" applyBorder="1" applyAlignment="1" applyProtection="1">
      <alignment vertical="center" wrapText="1"/>
      <protection locked="0"/>
    </xf>
    <xf numFmtId="9" fontId="4" fillId="0" borderId="6" xfId="2" applyFont="1" applyFill="1" applyBorder="1" applyAlignment="1" applyProtection="1">
      <alignment vertical="center" wrapText="1"/>
      <protection locked="0"/>
    </xf>
    <xf numFmtId="165" fontId="4" fillId="0" borderId="6" xfId="2" applyNumberFormat="1" applyFont="1" applyFill="1" applyBorder="1" applyAlignment="1" applyProtection="1">
      <alignment vertical="center" wrapText="1"/>
      <protection locked="0"/>
    </xf>
    <xf numFmtId="165" fontId="4" fillId="6" borderId="6" xfId="2" applyNumberFormat="1" applyFont="1" applyFill="1" applyBorder="1" applyAlignment="1" applyProtection="1">
      <alignment vertical="center" wrapText="1"/>
      <protection locked="0"/>
    </xf>
    <xf numFmtId="165" fontId="4" fillId="6" borderId="17" xfId="2" applyNumberFormat="1" applyFont="1" applyFill="1" applyBorder="1" applyAlignment="1" applyProtection="1">
      <alignment vertical="center" wrapText="1"/>
      <protection locked="0"/>
    </xf>
    <xf numFmtId="10" fontId="3" fillId="0" borderId="0" xfId="0" applyNumberFormat="1" applyFont="1" applyAlignment="1" applyProtection="1">
      <alignment vertical="center"/>
      <protection locked="0"/>
    </xf>
    <xf numFmtId="0" fontId="2" fillId="4" borderId="2" xfId="0" applyFont="1" applyFill="1" applyBorder="1" applyAlignment="1" applyProtection="1">
      <alignment horizontal="left" vertical="center" wrapText="1"/>
      <protection locked="0"/>
    </xf>
    <xf numFmtId="0" fontId="4" fillId="0" borderId="30" xfId="0" applyFont="1" applyBorder="1" applyAlignment="1" applyProtection="1">
      <alignment horizontal="left" vertical="center" wrapText="1"/>
      <protection locked="0"/>
    </xf>
    <xf numFmtId="0" fontId="4" fillId="0" borderId="23"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2" fillId="5" borderId="0" xfId="0" applyFont="1" applyFill="1" applyAlignment="1" applyProtection="1">
      <alignment horizontal="left" vertical="center"/>
      <protection locked="0"/>
    </xf>
    <xf numFmtId="10" fontId="8" fillId="4" borderId="6" xfId="1" applyNumberFormat="1" applyFont="1" applyFill="1" applyBorder="1" applyAlignment="1" applyProtection="1">
      <alignment horizontal="center" vertical="center"/>
      <protection locked="0"/>
    </xf>
    <xf numFmtId="0" fontId="2" fillId="2" borderId="26" xfId="0" applyFont="1" applyFill="1" applyBorder="1" applyAlignment="1" applyProtection="1">
      <alignment horizontal="center" vertical="center" wrapText="1"/>
      <protection locked="0"/>
    </xf>
    <xf numFmtId="0" fontId="5" fillId="5" borderId="6" xfId="0" applyFont="1" applyFill="1" applyBorder="1" applyAlignment="1" applyProtection="1">
      <alignment horizontal="center" vertical="center"/>
      <protection locked="0"/>
    </xf>
    <xf numFmtId="0" fontId="4" fillId="6" borderId="11" xfId="0" applyFont="1" applyFill="1" applyBorder="1" applyAlignment="1" applyProtection="1">
      <alignment horizontal="center" vertical="center" wrapText="1"/>
      <protection locked="0"/>
    </xf>
    <xf numFmtId="0" fontId="4" fillId="6" borderId="5" xfId="0" applyFont="1" applyFill="1" applyBorder="1" applyAlignment="1" applyProtection="1">
      <alignment horizontal="center" vertical="center" wrapText="1"/>
      <protection locked="0"/>
    </xf>
    <xf numFmtId="0" fontId="5" fillId="6" borderId="6" xfId="0" applyFont="1" applyFill="1" applyBorder="1" applyAlignment="1" applyProtection="1">
      <alignment horizontal="center" vertical="center"/>
      <protection locked="0"/>
    </xf>
    <xf numFmtId="0" fontId="4" fillId="6" borderId="14" xfId="0" applyFont="1" applyFill="1" applyBorder="1" applyAlignment="1" applyProtection="1">
      <alignment horizontal="center" vertical="center" wrapText="1"/>
      <protection locked="0"/>
    </xf>
    <xf numFmtId="0" fontId="4" fillId="6" borderId="18" xfId="0" applyFont="1" applyFill="1" applyBorder="1" applyAlignment="1" applyProtection="1">
      <alignment horizontal="center" vertical="center" wrapText="1"/>
      <protection locked="0"/>
    </xf>
    <xf numFmtId="0" fontId="4" fillId="6" borderId="19" xfId="0" applyFont="1" applyFill="1" applyBorder="1" applyAlignment="1" applyProtection="1">
      <alignment horizontal="center" vertical="center" wrapText="1"/>
      <protection locked="0"/>
    </xf>
    <xf numFmtId="0" fontId="5" fillId="6" borderId="0" xfId="0" applyFont="1" applyFill="1" applyAlignment="1" applyProtection="1">
      <alignment horizontal="center" vertical="center"/>
      <protection locked="0"/>
    </xf>
    <xf numFmtId="9" fontId="2" fillId="4" borderId="6" xfId="2" applyFont="1" applyFill="1" applyBorder="1" applyAlignment="1" applyProtection="1">
      <alignment horizontal="center" vertical="center"/>
      <protection locked="0"/>
    </xf>
    <xf numFmtId="164" fontId="2" fillId="5" borderId="6" xfId="1" applyNumberFormat="1" applyFont="1" applyFill="1" applyBorder="1" applyAlignment="1" applyProtection="1">
      <alignment vertical="center"/>
      <protection locked="0"/>
    </xf>
    <xf numFmtId="164" fontId="0" fillId="0" borderId="6" xfId="1" applyNumberFormat="1" applyFont="1" applyBorder="1"/>
    <xf numFmtId="164" fontId="0" fillId="0" borderId="0" xfId="1" applyNumberFormat="1" applyFont="1"/>
    <xf numFmtId="2" fontId="0" fillId="0" borderId="6" xfId="3" applyNumberFormat="1" applyFont="1" applyBorder="1"/>
    <xf numFmtId="2" fontId="0" fillId="0" borderId="6" xfId="1" applyNumberFormat="1" applyFont="1" applyBorder="1"/>
    <xf numFmtId="164" fontId="4" fillId="0" borderId="0" xfId="0" applyNumberFormat="1" applyFont="1" applyAlignment="1" applyProtection="1">
      <alignment horizontal="center" vertical="center"/>
      <protection locked="0"/>
    </xf>
    <xf numFmtId="164" fontId="4" fillId="0" borderId="0" xfId="1" applyNumberFormat="1" applyFont="1" applyFill="1" applyBorder="1" applyAlignment="1" applyProtection="1">
      <alignment horizontal="center" vertical="center"/>
      <protection locked="0"/>
    </xf>
    <xf numFmtId="164" fontId="0" fillId="0" borderId="0" xfId="0" applyNumberFormat="1"/>
    <xf numFmtId="167" fontId="11" fillId="3" borderId="6" xfId="3" applyNumberFormat="1" applyFont="1" applyFill="1" applyBorder="1" applyAlignment="1">
      <alignment horizontal="center"/>
    </xf>
    <xf numFmtId="167" fontId="0" fillId="3" borderId="6" xfId="3" applyNumberFormat="1" applyFont="1" applyFill="1" applyBorder="1"/>
    <xf numFmtId="167" fontId="0" fillId="3" borderId="0" xfId="3" applyNumberFormat="1" applyFont="1" applyFill="1"/>
    <xf numFmtId="0" fontId="6" fillId="0" borderId="6" xfId="0" applyFont="1" applyBorder="1" applyAlignment="1" applyProtection="1">
      <alignment horizontal="center" vertical="center"/>
      <protection locked="0"/>
    </xf>
    <xf numFmtId="9" fontId="6" fillId="0" borderId="6" xfId="2" applyFont="1" applyFill="1" applyBorder="1" applyAlignment="1" applyProtection="1">
      <alignment horizontal="center" vertical="center"/>
      <protection locked="0"/>
    </xf>
    <xf numFmtId="0" fontId="6" fillId="0" borderId="6" xfId="0" applyFont="1" applyBorder="1" applyAlignment="1" applyProtection="1">
      <alignment horizontal="left" vertical="center"/>
      <protection locked="0"/>
    </xf>
    <xf numFmtId="0" fontId="13" fillId="0" borderId="0" xfId="0" applyFont="1" applyAlignment="1" applyProtection="1">
      <alignment horizontal="center" vertical="center"/>
      <protection locked="0"/>
    </xf>
    <xf numFmtId="0" fontId="12" fillId="8" borderId="6" xfId="0" applyFont="1" applyFill="1" applyBorder="1" applyAlignment="1" applyProtection="1">
      <alignment horizontal="center" vertical="center" wrapText="1"/>
      <protection locked="0"/>
    </xf>
    <xf numFmtId="9" fontId="4" fillId="0" borderId="0" xfId="0" applyNumberFormat="1" applyFont="1" applyAlignment="1" applyProtection="1">
      <alignment horizontal="center" vertical="center"/>
      <protection locked="0"/>
    </xf>
    <xf numFmtId="0" fontId="6" fillId="7" borderId="6" xfId="0" applyFont="1" applyFill="1" applyBorder="1" applyAlignment="1" applyProtection="1">
      <alignment horizontal="justify" vertical="center"/>
      <protection locked="0"/>
    </xf>
    <xf numFmtId="0" fontId="6" fillId="7" borderId="6" xfId="0" applyFont="1" applyFill="1" applyBorder="1" applyAlignment="1" applyProtection="1">
      <alignment horizontal="justify" vertical="center" wrapText="1"/>
      <protection locked="0"/>
    </xf>
    <xf numFmtId="165" fontId="4" fillId="0" borderId="0" xfId="0" applyNumberFormat="1" applyFont="1" applyAlignment="1" applyProtection="1">
      <alignment horizontal="center" vertical="center" wrapText="1"/>
      <protection locked="0"/>
    </xf>
    <xf numFmtId="0" fontId="6" fillId="0" borderId="6" xfId="0" applyFont="1" applyBorder="1" applyAlignment="1" applyProtection="1">
      <alignment horizontal="left" wrapText="1"/>
      <protection locked="0"/>
    </xf>
    <xf numFmtId="0" fontId="4" fillId="0" borderId="0" xfId="0" applyFont="1" applyAlignment="1" applyProtection="1">
      <alignment horizontal="center" vertical="center" wrapText="1"/>
      <protection locked="0"/>
    </xf>
    <xf numFmtId="9" fontId="6" fillId="0" borderId="6" xfId="0" applyNumberFormat="1" applyFont="1" applyBorder="1" applyAlignment="1" applyProtection="1">
      <alignment horizontal="left" wrapText="1"/>
      <protection locked="0"/>
    </xf>
    <xf numFmtId="0" fontId="6" fillId="0" borderId="6" xfId="1" applyNumberFormat="1" applyFont="1" applyFill="1" applyBorder="1" applyAlignment="1" applyProtection="1">
      <alignment vertical="center" wrapText="1"/>
      <protection locked="0"/>
    </xf>
    <xf numFmtId="0" fontId="6" fillId="0" borderId="6" xfId="0" applyFont="1" applyBorder="1" applyAlignment="1" applyProtection="1">
      <alignment vertical="center"/>
      <protection locked="0"/>
    </xf>
    <xf numFmtId="0" fontId="12" fillId="9" borderId="6" xfId="0" applyFont="1" applyFill="1" applyBorder="1" applyAlignment="1" applyProtection="1">
      <alignment horizontal="left" vertical="center" wrapText="1"/>
      <protection locked="0"/>
    </xf>
    <xf numFmtId="0" fontId="6" fillId="9" borderId="6" xfId="0" applyFont="1" applyFill="1" applyBorder="1" applyAlignment="1" applyProtection="1">
      <alignment horizontal="center" vertical="center"/>
      <protection locked="0"/>
    </xf>
    <xf numFmtId="0" fontId="6" fillId="9" borderId="6" xfId="0" applyFont="1" applyFill="1" applyBorder="1" applyAlignment="1" applyProtection="1">
      <alignment horizontal="left" vertical="center"/>
      <protection locked="0"/>
    </xf>
    <xf numFmtId="0" fontId="6" fillId="0" borderId="0" xfId="0" applyFont="1" applyAlignment="1" applyProtection="1">
      <alignment horizontal="left" vertical="center"/>
      <protection locked="0"/>
    </xf>
    <xf numFmtId="0" fontId="4" fillId="0" borderId="0" xfId="0" applyFont="1" applyAlignment="1" applyProtection="1">
      <alignment vertical="center"/>
      <protection locked="0"/>
    </xf>
    <xf numFmtId="0" fontId="4" fillId="0" borderId="0" xfId="0" applyFont="1" applyAlignment="1" applyProtection="1">
      <alignment horizontal="left" vertical="center"/>
      <protection locked="0"/>
    </xf>
    <xf numFmtId="10" fontId="4" fillId="0" borderId="0" xfId="0" applyNumberFormat="1" applyFont="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6" fillId="9" borderId="6" xfId="0" applyFont="1" applyFill="1" applyBorder="1" applyAlignment="1" applyProtection="1">
      <alignment horizontal="left" vertical="center" wrapText="1"/>
      <protection locked="0"/>
    </xf>
    <xf numFmtId="9" fontId="6" fillId="0" borderId="6" xfId="2" applyFont="1" applyFill="1" applyBorder="1" applyAlignment="1" applyProtection="1">
      <alignment horizontal="center" vertical="center" wrapText="1"/>
      <protection locked="0"/>
    </xf>
    <xf numFmtId="9" fontId="12" fillId="9" borderId="6" xfId="2" applyFont="1" applyFill="1" applyBorder="1" applyAlignment="1" applyProtection="1">
      <alignment horizontal="left" vertical="center" wrapText="1"/>
      <protection locked="0"/>
    </xf>
    <xf numFmtId="9" fontId="6" fillId="0" borderId="6" xfId="2" applyFont="1" applyFill="1" applyBorder="1" applyAlignment="1" applyProtection="1">
      <alignment horizontal="justify" vertical="center"/>
      <protection locked="0"/>
    </xf>
    <xf numFmtId="9" fontId="6" fillId="9" borderId="6" xfId="2" applyFont="1" applyFill="1" applyBorder="1" applyAlignment="1" applyProtection="1">
      <alignment horizontal="center" vertical="center" wrapText="1"/>
      <protection locked="0"/>
    </xf>
    <xf numFmtId="9" fontId="6" fillId="9" borderId="6" xfId="2" applyFont="1" applyFill="1" applyBorder="1" applyAlignment="1" applyProtection="1">
      <alignment horizontal="left" vertical="center" wrapText="1"/>
      <protection locked="0"/>
    </xf>
    <xf numFmtId="9" fontId="6" fillId="0" borderId="9" xfId="2" applyFont="1" applyFill="1" applyBorder="1" applyAlignment="1" applyProtection="1">
      <alignment horizontal="left" vertical="center" wrapText="1"/>
      <protection locked="0"/>
    </xf>
    <xf numFmtId="0" fontId="5" fillId="0" borderId="6" xfId="0" applyFont="1" applyBorder="1" applyAlignment="1" applyProtection="1">
      <alignment horizontal="center" vertical="center" wrapText="1"/>
      <protection locked="0"/>
    </xf>
    <xf numFmtId="0" fontId="12" fillId="11" borderId="6" xfId="0" applyFont="1" applyFill="1" applyBorder="1" applyAlignment="1" applyProtection="1">
      <alignment horizontal="left" vertical="center" wrapText="1"/>
      <protection locked="0"/>
    </xf>
    <xf numFmtId="0" fontId="12" fillId="11" borderId="6" xfId="0" applyFont="1" applyFill="1" applyBorder="1" applyAlignment="1" applyProtection="1">
      <alignment horizontal="center" vertical="center" wrapText="1"/>
      <protection locked="0"/>
    </xf>
    <xf numFmtId="9" fontId="15" fillId="0" borderId="0" xfId="2" applyFont="1" applyFill="1" applyBorder="1" applyAlignment="1" applyProtection="1">
      <alignment horizontal="center" vertical="center" wrapText="1"/>
      <protection locked="0"/>
    </xf>
    <xf numFmtId="0" fontId="15" fillId="0" borderId="0" xfId="0" applyFont="1" applyAlignment="1" applyProtection="1">
      <alignment horizontal="center" vertical="center" wrapText="1"/>
      <protection locked="0"/>
    </xf>
    <xf numFmtId="9" fontId="6" fillId="12" borderId="6" xfId="2" applyFont="1" applyFill="1" applyBorder="1" applyAlignment="1" applyProtection="1">
      <alignment horizontal="justify" vertical="center"/>
      <protection locked="0"/>
    </xf>
    <xf numFmtId="9" fontId="6" fillId="12" borderId="6" xfId="2" applyFont="1" applyFill="1" applyBorder="1" applyAlignment="1" applyProtection="1">
      <alignment horizontal="center" vertical="center" wrapText="1"/>
      <protection locked="0"/>
    </xf>
    <xf numFmtId="0" fontId="6" fillId="12" borderId="6" xfId="0" applyFont="1" applyFill="1" applyBorder="1" applyAlignment="1" applyProtection="1">
      <alignment horizontal="left" vertical="center" wrapText="1"/>
      <protection locked="0"/>
    </xf>
    <xf numFmtId="0" fontId="6" fillId="0" borderId="6" xfId="0" applyFont="1" applyBorder="1" applyAlignment="1" applyProtection="1">
      <alignment vertical="center" wrapText="1"/>
      <protection locked="0"/>
    </xf>
    <xf numFmtId="9" fontId="6" fillId="0" borderId="9" xfId="2" applyFont="1" applyFill="1" applyBorder="1" applyAlignment="1" applyProtection="1">
      <alignment horizontal="center" vertical="center" wrapText="1"/>
      <protection locked="0"/>
    </xf>
    <xf numFmtId="0" fontId="6" fillId="0" borderId="6" xfId="0" applyFont="1" applyBorder="1" applyAlignment="1" applyProtection="1">
      <alignment horizontal="left" vertical="center" wrapText="1"/>
      <protection locked="0"/>
    </xf>
    <xf numFmtId="9" fontId="6" fillId="0" borderId="6" xfId="2" applyFont="1" applyFill="1" applyBorder="1" applyAlignment="1" applyProtection="1">
      <alignment horizontal="left" vertical="center" wrapText="1"/>
      <protection locked="0"/>
    </xf>
    <xf numFmtId="9" fontId="6" fillId="0" borderId="6" xfId="0" applyNumberFormat="1" applyFont="1" applyBorder="1" applyAlignment="1" applyProtection="1">
      <alignment horizontal="left" vertical="center" wrapText="1"/>
      <protection locked="0"/>
    </xf>
    <xf numFmtId="0" fontId="6" fillId="9" borderId="9" xfId="0" applyFont="1" applyFill="1" applyBorder="1" applyAlignment="1" applyProtection="1">
      <alignment horizontal="center" vertical="center" wrapText="1"/>
      <protection locked="0"/>
    </xf>
    <xf numFmtId="49" fontId="6" fillId="0" borderId="6" xfId="1" applyNumberFormat="1" applyFont="1" applyFill="1" applyBorder="1" applyAlignment="1" applyProtection="1">
      <alignment horizontal="left" vertical="center" wrapText="1"/>
      <protection locked="0"/>
    </xf>
    <xf numFmtId="0" fontId="6" fillId="9" borderId="6" xfId="0" applyFont="1" applyFill="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164" fontId="6" fillId="0" borderId="6" xfId="1" applyNumberFormat="1" applyFont="1" applyFill="1" applyBorder="1" applyAlignment="1" applyProtection="1">
      <alignment horizontal="left" vertical="center" wrapText="1"/>
      <protection locked="0"/>
    </xf>
    <xf numFmtId="9" fontId="6" fillId="0" borderId="6" xfId="0" applyNumberFormat="1" applyFont="1" applyBorder="1" applyAlignment="1" applyProtection="1">
      <alignment vertical="center" wrapText="1"/>
      <protection locked="0"/>
    </xf>
    <xf numFmtId="0" fontId="6" fillId="0" borderId="6" xfId="0" applyFont="1" applyBorder="1" applyAlignment="1" applyProtection="1">
      <alignment horizontal="justify" vertical="center" wrapText="1"/>
      <protection locked="0"/>
    </xf>
    <xf numFmtId="0" fontId="6" fillId="7" borderId="6" xfId="0" applyFont="1" applyFill="1" applyBorder="1" applyAlignment="1" applyProtection="1">
      <alignment horizontal="center" vertical="center" wrapText="1"/>
      <protection locked="0"/>
    </xf>
    <xf numFmtId="9" fontId="6" fillId="9" borderId="6" xfId="0" applyNumberFormat="1"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wrapText="1"/>
      <protection locked="0"/>
    </xf>
    <xf numFmtId="0" fontId="6" fillId="0" borderId="6" xfId="0" applyFont="1" applyBorder="1" applyAlignment="1" applyProtection="1">
      <alignment horizontal="justify" vertical="center"/>
      <protection locked="0"/>
    </xf>
    <xf numFmtId="0" fontId="6" fillId="0" borderId="12" xfId="0" applyFont="1" applyBorder="1" applyAlignment="1" applyProtection="1">
      <alignment vertical="center" wrapText="1"/>
      <protection locked="0"/>
    </xf>
    <xf numFmtId="164" fontId="6" fillId="0" borderId="6" xfId="1" applyNumberFormat="1" applyFont="1" applyFill="1" applyBorder="1" applyAlignment="1" applyProtection="1">
      <alignment horizontal="center" vertical="center" wrapText="1"/>
      <protection locked="0"/>
    </xf>
    <xf numFmtId="0" fontId="6" fillId="9" borderId="6" xfId="0" applyFont="1" applyFill="1" applyBorder="1" applyAlignment="1" applyProtection="1">
      <alignment vertical="center" wrapText="1"/>
      <protection locked="0"/>
    </xf>
    <xf numFmtId="0" fontId="12" fillId="13" borderId="6" xfId="0" applyFont="1" applyFill="1" applyBorder="1" applyAlignment="1" applyProtection="1">
      <alignment horizontal="center" vertical="center" wrapText="1"/>
      <protection locked="0"/>
    </xf>
    <xf numFmtId="0" fontId="16" fillId="13" borderId="6" xfId="0" applyFont="1" applyFill="1" applyBorder="1" applyAlignment="1" applyProtection="1">
      <alignment horizontal="center" vertical="center" wrapText="1"/>
      <protection locked="0"/>
    </xf>
    <xf numFmtId="0" fontId="12" fillId="13" borderId="6" xfId="0" applyFont="1" applyFill="1" applyBorder="1" applyAlignment="1" applyProtection="1">
      <alignment horizontal="center" vertical="center"/>
      <protection locked="0"/>
    </xf>
    <xf numFmtId="0" fontId="20" fillId="0" borderId="6" xfId="0" applyFont="1" applyBorder="1" applyAlignment="1" applyProtection="1">
      <alignment horizontal="center" vertical="center"/>
      <protection locked="0"/>
    </xf>
    <xf numFmtId="9" fontId="19" fillId="0" borderId="6" xfId="0" applyNumberFormat="1" applyFont="1" applyBorder="1" applyAlignment="1">
      <alignment horizontal="left" vertical="center" wrapText="1"/>
    </xf>
    <xf numFmtId="9" fontId="19" fillId="0" borderId="6" xfId="2" applyFont="1" applyFill="1" applyBorder="1" applyAlignment="1" applyProtection="1">
      <alignment horizontal="center" vertical="center" wrapText="1"/>
      <protection locked="0"/>
    </xf>
    <xf numFmtId="9" fontId="19" fillId="0" borderId="6" xfId="2" applyFont="1" applyFill="1" applyBorder="1" applyAlignment="1" applyProtection="1">
      <alignment horizontal="center" vertical="center" wrapText="1"/>
    </xf>
    <xf numFmtId="9" fontId="19" fillId="9" borderId="6" xfId="2" applyFont="1" applyFill="1" applyBorder="1" applyAlignment="1" applyProtection="1">
      <alignment horizontal="center" vertical="center" wrapText="1"/>
      <protection locked="0"/>
    </xf>
    <xf numFmtId="0" fontId="19" fillId="0" borderId="6" xfId="0" applyFont="1" applyBorder="1" applyAlignment="1">
      <alignment horizontal="left" vertical="center" wrapText="1"/>
    </xf>
    <xf numFmtId="0" fontId="19" fillId="0" borderId="6" xfId="0" applyFont="1" applyBorder="1" applyAlignment="1">
      <alignment vertical="center" wrapText="1"/>
    </xf>
    <xf numFmtId="0" fontId="19" fillId="0" borderId="6" xfId="0" applyFont="1" applyBorder="1" applyAlignment="1">
      <alignment horizontal="justify" vertical="center" wrapText="1"/>
    </xf>
    <xf numFmtId="0" fontId="20" fillId="11" borderId="6" xfId="0" applyFont="1" applyFill="1" applyBorder="1" applyAlignment="1">
      <alignment horizontal="center" vertical="center" wrapText="1"/>
    </xf>
    <xf numFmtId="0" fontId="20" fillId="14" borderId="6" xfId="0" applyFont="1" applyFill="1" applyBorder="1" applyAlignment="1">
      <alignment horizontal="center" vertical="center" wrapText="1"/>
    </xf>
    <xf numFmtId="9" fontId="19" fillId="12" borderId="6" xfId="2" applyFont="1" applyFill="1" applyBorder="1" applyAlignment="1" applyProtection="1">
      <alignment horizontal="center" vertical="center" wrapText="1"/>
    </xf>
    <xf numFmtId="0" fontId="19" fillId="0" borderId="0" xfId="0" applyFont="1" applyAlignment="1" applyProtection="1">
      <alignment horizontal="left" vertical="center" wrapText="1"/>
      <protection locked="0"/>
    </xf>
    <xf numFmtId="167" fontId="19" fillId="0" borderId="0" xfId="3" applyNumberFormat="1" applyFont="1" applyFill="1" applyBorder="1" applyAlignment="1" applyProtection="1">
      <alignment horizontal="center" vertical="center"/>
      <protection locked="0"/>
    </xf>
    <xf numFmtId="0" fontId="19" fillId="0" borderId="0" xfId="0" applyFont="1" applyAlignment="1" applyProtection="1">
      <alignment horizontal="center" vertical="center"/>
      <protection locked="0"/>
    </xf>
    <xf numFmtId="9" fontId="19" fillId="0" borderId="0" xfId="0" applyNumberFormat="1" applyFont="1" applyAlignment="1" applyProtection="1">
      <alignment horizontal="center" vertical="center"/>
      <protection locked="0"/>
    </xf>
    <xf numFmtId="0" fontId="19" fillId="6" borderId="0" xfId="0" applyFont="1" applyFill="1" applyAlignment="1" applyProtection="1">
      <alignment horizontal="center" vertical="center"/>
      <protection locked="0"/>
    </xf>
    <xf numFmtId="9" fontId="19" fillId="0" borderId="6" xfId="2" applyFont="1" applyFill="1" applyBorder="1" applyAlignment="1" applyProtection="1">
      <alignment horizontal="center" vertical="center"/>
    </xf>
    <xf numFmtId="0" fontId="20" fillId="15" borderId="6" xfId="0" applyFont="1" applyFill="1" applyBorder="1" applyAlignment="1">
      <alignment horizontal="center" vertical="center" wrapText="1"/>
    </xf>
    <xf numFmtId="9" fontId="19" fillId="9" borderId="6" xfId="2" applyFont="1" applyFill="1" applyBorder="1" applyAlignment="1" applyProtection="1">
      <alignment horizontal="center" vertical="center"/>
    </xf>
    <xf numFmtId="165" fontId="19" fillId="0" borderId="0" xfId="0" applyNumberFormat="1" applyFont="1" applyAlignment="1" applyProtection="1">
      <alignment horizontal="left" vertical="center" wrapText="1"/>
      <protection locked="0"/>
    </xf>
    <xf numFmtId="164" fontId="20" fillId="15" borderId="15" xfId="1" applyNumberFormat="1" applyFont="1" applyFill="1" applyBorder="1" applyAlignment="1" applyProtection="1">
      <alignment horizontal="center" vertical="center" wrapText="1"/>
    </xf>
    <xf numFmtId="0" fontId="20" fillId="11" borderId="6" xfId="0" applyFont="1" applyFill="1" applyBorder="1" applyAlignment="1" applyProtection="1">
      <alignment horizontal="center" vertical="center" wrapText="1"/>
      <protection locked="0"/>
    </xf>
    <xf numFmtId="165" fontId="20" fillId="11" borderId="6" xfId="0" applyNumberFormat="1" applyFont="1" applyFill="1" applyBorder="1" applyAlignment="1">
      <alignment horizontal="center" vertical="center" wrapText="1"/>
    </xf>
    <xf numFmtId="164" fontId="19" fillId="0" borderId="6" xfId="0" applyNumberFormat="1" applyFont="1" applyBorder="1" applyAlignment="1">
      <alignment horizontal="left" vertical="center" wrapText="1"/>
    </xf>
    <xf numFmtId="10" fontId="19" fillId="0" borderId="0" xfId="2" applyNumberFormat="1" applyFont="1" applyFill="1" applyBorder="1" applyAlignment="1" applyProtection="1">
      <alignment horizontal="center" vertical="center"/>
      <protection locked="0"/>
    </xf>
    <xf numFmtId="9" fontId="19" fillId="0" borderId="0" xfId="2" applyFont="1" applyFill="1" applyBorder="1" applyAlignment="1" applyProtection="1">
      <alignment horizontal="center" vertical="center"/>
      <protection locked="0"/>
    </xf>
    <xf numFmtId="0" fontId="19" fillId="0" borderId="0" xfId="0" applyFont="1" applyAlignment="1" applyProtection="1">
      <alignment horizontal="left" vertical="top" wrapText="1"/>
      <protection locked="0"/>
    </xf>
    <xf numFmtId="168" fontId="19" fillId="0" borderId="0" xfId="0" applyNumberFormat="1" applyFont="1" applyAlignment="1" applyProtection="1">
      <alignment horizontal="left" vertical="center" wrapText="1"/>
      <protection locked="0"/>
    </xf>
    <xf numFmtId="168" fontId="19" fillId="0" borderId="0" xfId="0" applyNumberFormat="1" applyFont="1" applyAlignment="1" applyProtection="1">
      <alignment horizontal="center" vertical="center"/>
      <protection locked="0"/>
    </xf>
    <xf numFmtId="0" fontId="20" fillId="0" borderId="6" xfId="0" applyFont="1" applyBorder="1" applyAlignment="1">
      <alignment horizontal="center" vertical="center"/>
    </xf>
    <xf numFmtId="9" fontId="19" fillId="0" borderId="0" xfId="0" applyNumberFormat="1" applyFont="1" applyAlignment="1" applyProtection="1">
      <alignment horizontal="left" vertical="center" wrapText="1"/>
      <protection locked="0"/>
    </xf>
    <xf numFmtId="0" fontId="20" fillId="0" borderId="6" xfId="0" applyFont="1" applyBorder="1" applyAlignment="1" applyProtection="1">
      <alignment horizontal="center" vertical="center" wrapText="1"/>
      <protection locked="0"/>
    </xf>
    <xf numFmtId="9" fontId="20" fillId="0" borderId="0" xfId="2" applyFont="1" applyFill="1" applyBorder="1" applyAlignment="1" applyProtection="1">
      <alignment horizontal="left" vertical="center" wrapText="1"/>
      <protection locked="0"/>
    </xf>
    <xf numFmtId="167" fontId="20" fillId="0" borderId="0" xfId="3" applyNumberFormat="1" applyFont="1" applyFill="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0" xfId="0" applyFont="1" applyAlignment="1" applyProtection="1">
      <alignment horizontal="center" vertical="center"/>
      <protection locked="0"/>
    </xf>
    <xf numFmtId="0" fontId="19" fillId="0" borderId="0" xfId="0" applyFont="1" applyAlignment="1" applyProtection="1">
      <alignment vertical="center"/>
      <protection locked="0"/>
    </xf>
    <xf numFmtId="0" fontId="25" fillId="0" borderId="0" xfId="0" applyFont="1" applyAlignment="1" applyProtection="1">
      <alignment horizontal="center" vertical="center"/>
      <protection locked="0"/>
    </xf>
    <xf numFmtId="10" fontId="19" fillId="0" borderId="0" xfId="0" applyNumberFormat="1" applyFont="1" applyAlignment="1" applyProtection="1">
      <alignment horizontal="left" vertical="center" wrapText="1"/>
      <protection locked="0"/>
    </xf>
    <xf numFmtId="9" fontId="19" fillId="0" borderId="6" xfId="0" applyNumberFormat="1" applyFont="1" applyBorder="1" applyAlignment="1">
      <alignment horizontal="center" vertical="center"/>
    </xf>
    <xf numFmtId="0" fontId="19" fillId="0" borderId="0" xfId="0" applyFont="1" applyAlignment="1">
      <alignment horizontal="center" vertical="center"/>
    </xf>
    <xf numFmtId="0" fontId="19" fillId="0" borderId="0" xfId="0" applyFont="1" applyAlignment="1">
      <alignment vertical="center"/>
    </xf>
    <xf numFmtId="9" fontId="22" fillId="0" borderId="0" xfId="2" applyFont="1" applyFill="1" applyBorder="1" applyAlignment="1" applyProtection="1">
      <alignment horizontal="center" vertical="center"/>
      <protection locked="0"/>
    </xf>
    <xf numFmtId="0" fontId="19" fillId="0" borderId="0" xfId="0" applyFont="1" applyAlignment="1" applyProtection="1">
      <alignment horizontal="left" vertical="center"/>
      <protection locked="0"/>
    </xf>
    <xf numFmtId="0" fontId="19" fillId="0" borderId="0" xfId="0" applyFont="1" applyAlignment="1">
      <alignment horizontal="center" vertical="center" wrapText="1"/>
    </xf>
    <xf numFmtId="0" fontId="19" fillId="0" borderId="0" xfId="0" applyFont="1" applyAlignment="1" applyProtection="1">
      <alignment horizontal="center" vertical="center" wrapText="1"/>
      <protection locked="0"/>
    </xf>
    <xf numFmtId="0" fontId="23" fillId="10" borderId="6" xfId="0" applyFont="1" applyFill="1" applyBorder="1" applyAlignment="1">
      <alignment horizontal="center" vertical="center" textRotation="90" wrapText="1"/>
    </xf>
    <xf numFmtId="0" fontId="23" fillId="11" borderId="6" xfId="0" applyFont="1" applyFill="1" applyBorder="1" applyAlignment="1" applyProtection="1">
      <alignment horizontal="left" vertical="center" wrapText="1"/>
      <protection locked="0"/>
    </xf>
    <xf numFmtId="0" fontId="23" fillId="0" borderId="6" xfId="0" applyFont="1" applyBorder="1" applyAlignment="1">
      <alignment horizontal="left" vertical="center"/>
    </xf>
    <xf numFmtId="0" fontId="23" fillId="0" borderId="0" xfId="0" applyFont="1" applyAlignment="1">
      <alignment horizontal="left" vertical="center"/>
    </xf>
    <xf numFmtId="0" fontId="23" fillId="0" borderId="0" xfId="0" applyFont="1" applyAlignment="1" applyProtection="1">
      <alignment horizontal="left" vertical="center"/>
      <protection locked="0"/>
    </xf>
    <xf numFmtId="0" fontId="21" fillId="0" borderId="6" xfId="0" applyFont="1" applyBorder="1" applyAlignment="1">
      <alignment horizontal="left" vertical="top" wrapText="1"/>
    </xf>
    <xf numFmtId="0" fontId="19" fillId="0" borderId="6" xfId="0" applyFont="1" applyBorder="1" applyAlignment="1">
      <alignment horizontal="justify" vertical="top" wrapText="1"/>
    </xf>
    <xf numFmtId="0" fontId="23" fillId="0" borderId="15" xfId="0" applyFont="1" applyBorder="1" applyAlignment="1" applyProtection="1">
      <alignment horizontal="center" vertical="center"/>
      <protection locked="0"/>
    </xf>
    <xf numFmtId="0" fontId="23" fillId="6" borderId="15" xfId="0" applyFont="1" applyFill="1" applyBorder="1" applyAlignment="1" applyProtection="1">
      <alignment horizontal="center" vertical="center" wrapText="1"/>
      <protection locked="0"/>
    </xf>
    <xf numFmtId="0" fontId="23" fillId="6" borderId="15" xfId="0" applyFont="1" applyFill="1" applyBorder="1" applyAlignment="1" applyProtection="1">
      <alignment horizontal="center" vertical="top" wrapText="1"/>
      <protection locked="0"/>
    </xf>
    <xf numFmtId="9" fontId="26" fillId="0" borderId="6" xfId="2" applyFont="1" applyFill="1" applyBorder="1" applyAlignment="1" applyProtection="1">
      <alignment horizontal="center" vertical="center" wrapText="1"/>
      <protection locked="0"/>
    </xf>
    <xf numFmtId="9" fontId="26" fillId="0" borderId="6" xfId="2" applyFont="1" applyFill="1" applyBorder="1" applyAlignment="1" applyProtection="1">
      <alignment horizontal="center" vertical="center" wrapText="1"/>
    </xf>
    <xf numFmtId="9" fontId="26" fillId="18" borderId="6" xfId="2" applyFont="1" applyFill="1" applyBorder="1" applyAlignment="1" applyProtection="1">
      <alignment horizontal="center" vertical="center" wrapText="1"/>
      <protection locked="0"/>
    </xf>
    <xf numFmtId="9" fontId="26" fillId="18" borderId="6" xfId="2" applyFont="1" applyFill="1" applyBorder="1" applyAlignment="1" applyProtection="1">
      <alignment horizontal="center" vertical="center" wrapText="1"/>
    </xf>
    <xf numFmtId="9" fontId="26" fillId="0" borderId="6" xfId="2" applyFont="1" applyFill="1" applyBorder="1" applyAlignment="1" applyProtection="1">
      <alignment horizontal="left" vertical="center" wrapText="1"/>
      <protection locked="0"/>
    </xf>
    <xf numFmtId="9" fontId="26" fillId="0" borderId="6" xfId="2" applyFont="1" applyFill="1" applyBorder="1" applyAlignment="1" applyProtection="1">
      <alignment vertical="center" wrapText="1"/>
      <protection locked="0"/>
    </xf>
    <xf numFmtId="9" fontId="26" fillId="0" borderId="6" xfId="2" applyFont="1" applyFill="1" applyBorder="1" applyAlignment="1" applyProtection="1">
      <alignment horizontal="center" vertical="center"/>
      <protection locked="0"/>
    </xf>
    <xf numFmtId="9" fontId="13" fillId="18" borderId="6" xfId="2" applyFont="1" applyFill="1" applyBorder="1" applyAlignment="1" applyProtection="1">
      <alignment horizontal="center" vertical="center"/>
    </xf>
    <xf numFmtId="9" fontId="13" fillId="0" borderId="6" xfId="2" applyFont="1" applyFill="1" applyBorder="1" applyAlignment="1" applyProtection="1">
      <alignment horizontal="center" vertical="center"/>
    </xf>
    <xf numFmtId="9" fontId="13" fillId="0" borderId="6" xfId="2" applyFont="1" applyFill="1" applyBorder="1" applyAlignment="1" applyProtection="1">
      <alignment vertical="center" wrapText="1"/>
      <protection locked="0"/>
    </xf>
    <xf numFmtId="9" fontId="13" fillId="0" borderId="6" xfId="2" applyFont="1" applyFill="1" applyBorder="1" applyAlignment="1" applyProtection="1">
      <alignment horizontal="center" vertical="center" wrapText="1"/>
      <protection locked="0"/>
    </xf>
    <xf numFmtId="0" fontId="20" fillId="0" borderId="8" xfId="0" applyFont="1" applyBorder="1" applyAlignment="1" applyProtection="1">
      <alignment horizontal="center" vertical="center"/>
      <protection locked="0"/>
    </xf>
    <xf numFmtId="9" fontId="19" fillId="0" borderId="8" xfId="0" applyNumberFormat="1" applyFont="1" applyBorder="1" applyAlignment="1">
      <alignment horizontal="center" vertical="center"/>
    </xf>
    <xf numFmtId="165" fontId="20" fillId="0" borderId="8" xfId="0" applyNumberFormat="1" applyFont="1" applyBorder="1" applyAlignment="1">
      <alignment horizontal="center" vertical="center"/>
    </xf>
    <xf numFmtId="49" fontId="26" fillId="9" borderId="6" xfId="1" applyNumberFormat="1" applyFont="1" applyFill="1" applyBorder="1" applyAlignment="1" applyProtection="1">
      <alignment horizontal="left" vertical="top" wrapText="1"/>
      <protection locked="0"/>
    </xf>
    <xf numFmtId="0" fontId="26" fillId="9" borderId="6" xfId="1" applyNumberFormat="1" applyFont="1" applyFill="1" applyBorder="1" applyAlignment="1" applyProtection="1">
      <alignment horizontal="left" vertical="top" wrapText="1"/>
      <protection locked="0"/>
    </xf>
    <xf numFmtId="0" fontId="26" fillId="9" borderId="6" xfId="0" applyFont="1" applyFill="1" applyBorder="1" applyAlignment="1" applyProtection="1">
      <alignment horizontal="left" vertical="top" wrapText="1"/>
      <protection locked="0"/>
    </xf>
    <xf numFmtId="0" fontId="19" fillId="9" borderId="6" xfId="0" applyFont="1" applyFill="1" applyBorder="1" applyAlignment="1" applyProtection="1">
      <alignment horizontal="left" vertical="top" wrapText="1"/>
      <protection locked="0"/>
    </xf>
    <xf numFmtId="0" fontId="20" fillId="9" borderId="6" xfId="0" applyFont="1" applyFill="1" applyBorder="1" applyAlignment="1" applyProtection="1">
      <alignment horizontal="left" vertical="top" wrapText="1"/>
      <protection locked="0"/>
    </xf>
    <xf numFmtId="0" fontId="19" fillId="9" borderId="0" xfId="0" applyFont="1" applyFill="1" applyAlignment="1" applyProtection="1">
      <alignment horizontal="left" vertical="top"/>
      <protection locked="0"/>
    </xf>
    <xf numFmtId="9" fontId="26" fillId="19" borderId="6" xfId="2" applyFont="1" applyFill="1" applyBorder="1" applyAlignment="1" applyProtection="1">
      <alignment horizontal="center" vertical="center" wrapText="1"/>
    </xf>
    <xf numFmtId="10" fontId="19" fillId="0" borderId="6" xfId="2" applyNumberFormat="1" applyFont="1" applyFill="1" applyBorder="1" applyAlignment="1" applyProtection="1">
      <alignment horizontal="center" vertical="center" wrapText="1"/>
      <protection locked="0"/>
    </xf>
    <xf numFmtId="9" fontId="19" fillId="0" borderId="6" xfId="2" applyFont="1" applyFill="1" applyBorder="1" applyAlignment="1" applyProtection="1">
      <alignment horizontal="center" vertical="center"/>
      <protection locked="0"/>
    </xf>
    <xf numFmtId="0" fontId="20" fillId="6" borderId="15" xfId="0" applyFont="1" applyFill="1" applyBorder="1" applyAlignment="1" applyProtection="1">
      <alignment horizontal="center" vertical="center" wrapText="1"/>
      <protection locked="0"/>
    </xf>
    <xf numFmtId="9" fontId="19" fillId="18" borderId="6" xfId="2" applyFont="1" applyFill="1" applyBorder="1" applyAlignment="1" applyProtection="1">
      <alignment horizontal="center" vertical="center" wrapText="1"/>
      <protection locked="0"/>
    </xf>
    <xf numFmtId="9" fontId="19" fillId="18" borderId="15" xfId="2" applyFont="1" applyFill="1" applyBorder="1" applyAlignment="1" applyProtection="1">
      <alignment horizontal="center" vertical="center" wrapText="1"/>
      <protection locked="0"/>
    </xf>
    <xf numFmtId="168" fontId="19" fillId="0" borderId="6" xfId="2" applyNumberFormat="1" applyFont="1" applyFill="1" applyBorder="1" applyAlignment="1" applyProtection="1">
      <alignment horizontal="center" vertical="center" wrapText="1"/>
      <protection locked="0"/>
    </xf>
    <xf numFmtId="9" fontId="6" fillId="18" borderId="6" xfId="2" applyFont="1" applyFill="1" applyBorder="1" applyAlignment="1" applyProtection="1">
      <alignment horizontal="center" vertical="center" wrapText="1"/>
      <protection locked="0"/>
    </xf>
    <xf numFmtId="9" fontId="6" fillId="18" borderId="15" xfId="2" applyFont="1" applyFill="1" applyBorder="1" applyAlignment="1" applyProtection="1">
      <alignment horizontal="center" vertical="center" wrapText="1"/>
      <protection locked="0"/>
    </xf>
    <xf numFmtId="0" fontId="6" fillId="9" borderId="6" xfId="0" applyFont="1" applyFill="1" applyBorder="1" applyAlignment="1" applyProtection="1">
      <alignment horizontal="justify" vertical="top" wrapText="1"/>
      <protection locked="0"/>
    </xf>
    <xf numFmtId="0" fontId="20" fillId="3" borderId="6" xfId="0" applyFont="1" applyFill="1" applyBorder="1" applyAlignment="1" applyProtection="1">
      <alignment vertical="center"/>
      <protection locked="0"/>
    </xf>
    <xf numFmtId="0" fontId="27" fillId="0" borderId="0" xfId="0" applyFont="1" applyAlignment="1" applyProtection="1">
      <alignment horizontal="left" vertical="center" wrapText="1"/>
      <protection locked="0"/>
    </xf>
    <xf numFmtId="167" fontId="27" fillId="0" borderId="0" xfId="3" applyNumberFormat="1" applyFont="1" applyFill="1" applyBorder="1" applyAlignment="1" applyProtection="1">
      <alignment horizontal="center" vertical="center"/>
      <protection locked="0"/>
    </xf>
    <xf numFmtId="0" fontId="27" fillId="0" borderId="0" xfId="0" applyFont="1" applyAlignment="1" applyProtection="1">
      <alignment horizontal="center" vertical="center"/>
      <protection locked="0"/>
    </xf>
    <xf numFmtId="9" fontId="27" fillId="0" borderId="0" xfId="0" applyNumberFormat="1" applyFont="1" applyAlignment="1" applyProtection="1">
      <alignment horizontal="center" vertical="center"/>
      <protection locked="0"/>
    </xf>
    <xf numFmtId="0" fontId="19" fillId="0" borderId="6" xfId="0" applyFont="1" applyBorder="1" applyAlignment="1">
      <alignment horizontal="left" vertical="top" wrapText="1"/>
    </xf>
    <xf numFmtId="0" fontId="20" fillId="20" borderId="17" xfId="0" applyFont="1" applyFill="1" applyBorder="1" applyAlignment="1">
      <alignment horizontal="center" vertical="center" wrapText="1"/>
    </xf>
    <xf numFmtId="0" fontId="20" fillId="20" borderId="6" xfId="0" applyFont="1" applyFill="1" applyBorder="1" applyAlignment="1">
      <alignment horizontal="center" vertical="center" wrapText="1"/>
    </xf>
    <xf numFmtId="0" fontId="20" fillId="11" borderId="8" xfId="0" applyFont="1" applyFill="1" applyBorder="1" applyAlignment="1" applyProtection="1">
      <alignment horizontal="center" vertical="center" wrapText="1"/>
      <protection locked="0"/>
    </xf>
    <xf numFmtId="9" fontId="20" fillId="0" borderId="9" xfId="0" applyNumberFormat="1" applyFont="1" applyBorder="1" applyAlignment="1">
      <alignment horizontal="center" vertical="center" wrapText="1"/>
    </xf>
    <xf numFmtId="9" fontId="19" fillId="9" borderId="6" xfId="0" applyNumberFormat="1" applyFont="1" applyFill="1" applyBorder="1" applyAlignment="1">
      <alignment horizontal="left" vertical="center" wrapText="1"/>
    </xf>
    <xf numFmtId="0" fontId="19" fillId="0" borderId="35" xfId="0" applyFont="1" applyBorder="1" applyAlignment="1">
      <alignment horizontal="left" vertical="top" wrapText="1"/>
    </xf>
    <xf numFmtId="0" fontId="19" fillId="7" borderId="6" xfId="0" applyFont="1" applyFill="1" applyBorder="1" applyAlignment="1">
      <alignment horizontal="justify" vertical="center" wrapText="1"/>
    </xf>
    <xf numFmtId="0" fontId="19" fillId="9" borderId="6" xfId="0" applyFont="1" applyFill="1" applyBorder="1" applyAlignment="1">
      <alignment vertical="center" wrapText="1"/>
    </xf>
    <xf numFmtId="0" fontId="19" fillId="0" borderId="15" xfId="0" applyFont="1" applyBorder="1" applyAlignment="1">
      <alignment vertical="center" wrapText="1"/>
    </xf>
    <xf numFmtId="0" fontId="19" fillId="9" borderId="6" xfId="0" applyFont="1" applyFill="1" applyBorder="1" applyAlignment="1">
      <alignment horizontal="justify" vertical="top" wrapText="1"/>
    </xf>
    <xf numFmtId="0" fontId="19" fillId="9" borderId="6" xfId="0" applyFont="1" applyFill="1" applyBorder="1" applyAlignment="1">
      <alignment vertical="top" wrapText="1"/>
    </xf>
    <xf numFmtId="0" fontId="19" fillId="0" borderId="6" xfId="0" applyFont="1" applyBorder="1" applyAlignment="1">
      <alignment vertical="top" wrapText="1"/>
    </xf>
    <xf numFmtId="0" fontId="19" fillId="0" borderId="15" xfId="0" applyFont="1" applyBorder="1" applyAlignment="1">
      <alignment vertical="top" wrapText="1"/>
    </xf>
    <xf numFmtId="0" fontId="19" fillId="9" borderId="6" xfId="0" applyFont="1" applyFill="1" applyBorder="1" applyAlignment="1">
      <alignment horizontal="justify" vertical="center" wrapText="1"/>
    </xf>
    <xf numFmtId="0" fontId="19" fillId="9" borderId="15" xfId="0" applyFont="1" applyFill="1" applyBorder="1" applyAlignment="1">
      <alignment vertical="center" wrapText="1"/>
    </xf>
    <xf numFmtId="0" fontId="19" fillId="0" borderId="9" xfId="0" applyFont="1" applyBorder="1" applyAlignment="1">
      <alignment vertical="center" wrapText="1"/>
    </xf>
    <xf numFmtId="0" fontId="19" fillId="0" borderId="9" xfId="0" applyFont="1" applyBorder="1" applyAlignment="1">
      <alignment horizontal="justify" vertical="center" wrapText="1"/>
    </xf>
    <xf numFmtId="0" fontId="29" fillId="0" borderId="39" xfId="0" applyFont="1" applyBorder="1" applyAlignment="1">
      <alignment horizontal="justify" vertical="center"/>
    </xf>
    <xf numFmtId="9" fontId="20" fillId="0" borderId="6" xfId="0" applyNumberFormat="1" applyFont="1" applyBorder="1" applyAlignment="1">
      <alignment horizontal="center" vertical="center" wrapText="1"/>
    </xf>
    <xf numFmtId="0" fontId="20" fillId="3" borderId="6" xfId="0" applyFont="1" applyFill="1" applyBorder="1" applyAlignment="1" applyProtection="1">
      <alignment horizontal="center" vertical="center"/>
      <protection locked="0"/>
    </xf>
    <xf numFmtId="0" fontId="0" fillId="0" borderId="0" xfId="0" applyAlignment="1">
      <alignment wrapText="1"/>
    </xf>
    <xf numFmtId="0" fontId="12" fillId="16" borderId="9" xfId="0" applyFont="1" applyFill="1" applyBorder="1" applyAlignment="1">
      <alignment horizontal="center" vertical="center" wrapText="1"/>
    </xf>
    <xf numFmtId="0" fontId="0" fillId="0" borderId="0" xfId="0" applyAlignment="1">
      <alignment horizontal="center" vertical="center"/>
    </xf>
    <xf numFmtId="0" fontId="12" fillId="16" borderId="9" xfId="0" applyFont="1" applyFill="1" applyBorder="1" applyAlignment="1">
      <alignment horizontal="left" vertical="center" wrapText="1"/>
    </xf>
    <xf numFmtId="0" fontId="0" fillId="0" borderId="0" xfId="0" applyAlignment="1">
      <alignment horizontal="left"/>
    </xf>
    <xf numFmtId="0" fontId="7" fillId="8" borderId="6" xfId="0" applyFont="1" applyFill="1" applyBorder="1" applyAlignment="1">
      <alignment horizontal="left" vertical="center"/>
    </xf>
    <xf numFmtId="0" fontId="7" fillId="8" borderId="6" xfId="0" applyFont="1" applyFill="1" applyBorder="1" applyAlignment="1">
      <alignment horizontal="left"/>
    </xf>
    <xf numFmtId="0" fontId="7" fillId="21" borderId="6" xfId="0" applyFont="1" applyFill="1" applyBorder="1" applyAlignment="1">
      <alignment horizontal="left"/>
    </xf>
    <xf numFmtId="0" fontId="7" fillId="22" borderId="6" xfId="0" applyFont="1" applyFill="1" applyBorder="1" applyAlignment="1">
      <alignment horizontal="left"/>
    </xf>
    <xf numFmtId="0" fontId="12" fillId="16" borderId="0" xfId="0" applyFont="1" applyFill="1" applyAlignment="1">
      <alignment horizontal="center" wrapText="1"/>
    </xf>
    <xf numFmtId="0" fontId="7" fillId="8" borderId="6" xfId="0" applyFont="1" applyFill="1" applyBorder="1" applyAlignment="1">
      <alignment horizontal="center" vertical="center"/>
    </xf>
    <xf numFmtId="0" fontId="7" fillId="8" borderId="6" xfId="0" applyFont="1" applyFill="1" applyBorder="1" applyAlignment="1">
      <alignment horizontal="center" vertical="center" wrapText="1"/>
    </xf>
    <xf numFmtId="0" fontId="7" fillId="21" borderId="6" xfId="0" applyFont="1" applyFill="1" applyBorder="1" applyAlignment="1">
      <alignment horizontal="center" vertical="center"/>
    </xf>
    <xf numFmtId="0" fontId="7" fillId="22" borderId="6" xfId="0" applyFont="1" applyFill="1" applyBorder="1" applyAlignment="1">
      <alignment horizontal="center" vertical="center"/>
    </xf>
    <xf numFmtId="0" fontId="30" fillId="8" borderId="6" xfId="0" applyFont="1" applyFill="1" applyBorder="1" applyAlignment="1">
      <alignment horizontal="center" vertical="center"/>
    </xf>
    <xf numFmtId="0" fontId="30" fillId="8" borderId="6" xfId="0" applyFont="1" applyFill="1" applyBorder="1" applyAlignment="1">
      <alignment horizontal="center" vertical="center" wrapText="1"/>
    </xf>
    <xf numFmtId="0" fontId="30" fillId="21" borderId="6" xfId="0" applyFont="1" applyFill="1" applyBorder="1" applyAlignment="1">
      <alignment horizontal="center" vertical="center"/>
    </xf>
    <xf numFmtId="0" fontId="30" fillId="22" borderId="6" xfId="0" applyFont="1" applyFill="1" applyBorder="1" applyAlignment="1">
      <alignment horizontal="center" vertical="center"/>
    </xf>
    <xf numFmtId="0" fontId="11" fillId="0" borderId="0" xfId="0" applyFont="1" applyAlignment="1">
      <alignment horizontal="center" vertical="center"/>
    </xf>
    <xf numFmtId="0" fontId="7" fillId="21" borderId="6" xfId="0" applyFont="1" applyFill="1" applyBorder="1" applyAlignment="1">
      <alignment horizontal="center" vertical="center" wrapText="1"/>
    </xf>
    <xf numFmtId="0" fontId="7" fillId="22" borderId="6" xfId="0" applyFont="1" applyFill="1" applyBorder="1" applyAlignment="1">
      <alignment horizontal="center" vertical="center" wrapText="1"/>
    </xf>
    <xf numFmtId="0" fontId="0" fillId="0" borderId="0" xfId="0" applyAlignment="1">
      <alignment horizontal="center" vertical="center" wrapText="1"/>
    </xf>
    <xf numFmtId="9" fontId="20" fillId="0" borderId="12" xfId="0" applyNumberFormat="1" applyFont="1" applyBorder="1" applyAlignment="1">
      <alignment horizontal="center" vertical="center" wrapText="1"/>
    </xf>
    <xf numFmtId="9" fontId="20" fillId="0" borderId="15" xfId="0" applyNumberFormat="1" applyFont="1" applyBorder="1" applyAlignment="1">
      <alignment horizontal="center" vertical="center" wrapText="1"/>
    </xf>
    <xf numFmtId="0" fontId="20" fillId="0" borderId="9"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6" xfId="0" applyFont="1" applyBorder="1" applyAlignment="1">
      <alignment horizontal="center" vertical="center" wrapText="1"/>
    </xf>
    <xf numFmtId="0" fontId="20" fillId="9" borderId="15" xfId="0" applyFont="1" applyFill="1" applyBorder="1" applyAlignment="1">
      <alignment horizontal="center" vertical="center" wrapText="1"/>
    </xf>
    <xf numFmtId="0" fontId="23" fillId="0" borderId="40" xfId="0" applyFont="1" applyBorder="1" applyAlignment="1">
      <alignment horizontal="center" vertical="center" wrapText="1"/>
    </xf>
    <xf numFmtId="0" fontId="23" fillId="0" borderId="41" xfId="0" applyFont="1" applyBorder="1" applyAlignment="1">
      <alignment horizontal="center" vertical="center" wrapText="1"/>
    </xf>
    <xf numFmtId="0" fontId="23" fillId="0" borderId="42" xfId="0" applyFont="1" applyBorder="1" applyAlignment="1">
      <alignment horizontal="center" vertical="center" wrapText="1"/>
    </xf>
    <xf numFmtId="0" fontId="20" fillId="0" borderId="0" xfId="0" applyFont="1" applyAlignment="1">
      <alignment horizontal="center" vertical="center"/>
    </xf>
    <xf numFmtId="0" fontId="20" fillId="0" borderId="6" xfId="0" applyFont="1" applyBorder="1" applyAlignment="1">
      <alignment horizontal="center" vertical="top" wrapText="1"/>
    </xf>
    <xf numFmtId="0" fontId="20" fillId="9" borderId="6" xfId="0" applyFont="1" applyFill="1" applyBorder="1" applyAlignment="1">
      <alignment horizontal="center" vertical="top" wrapText="1"/>
    </xf>
    <xf numFmtId="0" fontId="20" fillId="0" borderId="15" xfId="0" applyFont="1" applyBorder="1" applyAlignment="1">
      <alignment horizontal="center" vertical="top" wrapText="1"/>
    </xf>
    <xf numFmtId="0" fontId="20" fillId="9" borderId="15" xfId="0" applyFont="1" applyFill="1" applyBorder="1" applyAlignment="1">
      <alignment horizontal="center" vertical="top" wrapText="1"/>
    </xf>
    <xf numFmtId="164" fontId="20" fillId="0" borderId="6" xfId="0" applyNumberFormat="1" applyFont="1" applyBorder="1" applyAlignment="1">
      <alignment horizontal="center" vertical="center" wrapText="1"/>
    </xf>
    <xf numFmtId="0" fontId="19" fillId="21" borderId="6" xfId="0" applyFont="1" applyFill="1" applyBorder="1" applyAlignment="1">
      <alignment horizontal="center" vertical="center" wrapText="1"/>
    </xf>
    <xf numFmtId="0" fontId="4" fillId="22" borderId="6" xfId="0" applyFont="1" applyFill="1" applyBorder="1" applyAlignment="1">
      <alignment horizontal="center" vertical="center" wrapText="1"/>
    </xf>
    <xf numFmtId="0" fontId="12" fillId="16" borderId="7" xfId="0" applyFont="1" applyFill="1" applyBorder="1" applyAlignment="1">
      <alignment horizontal="center" vertical="center" wrapText="1"/>
    </xf>
    <xf numFmtId="0" fontId="7" fillId="8" borderId="8" xfId="0" applyFont="1" applyFill="1" applyBorder="1" applyAlignment="1">
      <alignment horizontal="center" vertical="center" wrapText="1"/>
    </xf>
    <xf numFmtId="0" fontId="7" fillId="8" borderId="8" xfId="0" applyFont="1" applyFill="1" applyBorder="1" applyAlignment="1">
      <alignment wrapText="1"/>
    </xf>
    <xf numFmtId="0" fontId="7" fillId="21" borderId="8" xfId="0" applyFont="1" applyFill="1" applyBorder="1" applyAlignment="1">
      <alignment wrapText="1"/>
    </xf>
    <xf numFmtId="0" fontId="7" fillId="22" borderId="8" xfId="0" applyFont="1" applyFill="1" applyBorder="1" applyAlignment="1">
      <alignment wrapText="1"/>
    </xf>
    <xf numFmtId="0" fontId="19" fillId="22" borderId="8" xfId="0" applyFont="1" applyFill="1" applyBorder="1" applyAlignment="1">
      <alignment vertical="center" wrapText="1"/>
    </xf>
    <xf numFmtId="0" fontId="12" fillId="16" borderId="21" xfId="0" applyFont="1" applyFill="1" applyBorder="1" applyAlignment="1">
      <alignment horizontal="center" vertical="center" wrapText="1"/>
    </xf>
    <xf numFmtId="9" fontId="7" fillId="8" borderId="17" xfId="0" applyNumberFormat="1" applyFont="1" applyFill="1" applyBorder="1" applyAlignment="1">
      <alignment horizontal="center" vertical="center"/>
    </xf>
    <xf numFmtId="0" fontId="7" fillId="8" borderId="17" xfId="0" applyFont="1" applyFill="1" applyBorder="1" applyAlignment="1">
      <alignment horizontal="center" vertical="center"/>
    </xf>
    <xf numFmtId="0" fontId="7" fillId="21" borderId="17" xfId="0" applyFont="1" applyFill="1" applyBorder="1" applyAlignment="1">
      <alignment horizontal="center" vertical="center"/>
    </xf>
    <xf numFmtId="0" fontId="7" fillId="22" borderId="17" xfId="0" applyFont="1" applyFill="1" applyBorder="1" applyAlignment="1">
      <alignment horizontal="center" vertical="center"/>
    </xf>
    <xf numFmtId="0" fontId="12" fillId="16" borderId="6" xfId="0" applyFont="1" applyFill="1" applyBorder="1" applyAlignment="1">
      <alignment horizontal="center" vertical="center" wrapText="1"/>
    </xf>
    <xf numFmtId="0" fontId="19" fillId="8" borderId="6" xfId="0" applyFont="1" applyFill="1" applyBorder="1" applyAlignment="1">
      <alignment horizontal="center" vertical="center" wrapText="1"/>
    </xf>
    <xf numFmtId="0" fontId="7" fillId="23" borderId="6" xfId="0" applyFont="1" applyFill="1" applyBorder="1" applyAlignment="1">
      <alignment horizontal="left"/>
    </xf>
    <xf numFmtId="0" fontId="7" fillId="23" borderId="8" xfId="0" applyFont="1" applyFill="1" applyBorder="1" applyAlignment="1">
      <alignment wrapText="1"/>
    </xf>
    <xf numFmtId="0" fontId="19" fillId="23" borderId="6" xfId="0" applyFont="1" applyFill="1" applyBorder="1" applyAlignment="1">
      <alignment horizontal="center" vertical="center" wrapText="1"/>
    </xf>
    <xf numFmtId="0" fontId="7" fillId="23" borderId="6" xfId="0" applyFont="1" applyFill="1" applyBorder="1" applyAlignment="1">
      <alignment horizontal="center" vertical="center" wrapText="1"/>
    </xf>
    <xf numFmtId="0" fontId="7" fillId="23" borderId="6" xfId="0" applyFont="1" applyFill="1" applyBorder="1" applyAlignment="1">
      <alignment horizontal="center" vertical="center"/>
    </xf>
    <xf numFmtId="0" fontId="30" fillId="23" borderId="6" xfId="0" applyFont="1" applyFill="1" applyBorder="1" applyAlignment="1">
      <alignment horizontal="center" vertical="center"/>
    </xf>
    <xf numFmtId="0" fontId="30" fillId="23" borderId="6" xfId="0" applyFont="1" applyFill="1" applyBorder="1" applyAlignment="1">
      <alignment horizontal="center" vertical="center" wrapText="1"/>
    </xf>
    <xf numFmtId="0" fontId="19" fillId="22" borderId="6" xfId="0" applyFont="1" applyFill="1" applyBorder="1" applyAlignment="1">
      <alignment horizontal="center" vertical="center" wrapText="1"/>
    </xf>
    <xf numFmtId="9" fontId="7" fillId="21" borderId="17" xfId="0" applyNumberFormat="1" applyFont="1" applyFill="1" applyBorder="1" applyAlignment="1">
      <alignment horizontal="center" vertical="center"/>
    </xf>
    <xf numFmtId="9" fontId="7" fillId="23" borderId="17" xfId="0" applyNumberFormat="1" applyFont="1" applyFill="1" applyBorder="1" applyAlignment="1">
      <alignment horizontal="center" vertical="center"/>
    </xf>
    <xf numFmtId="0" fontId="7" fillId="21" borderId="8" xfId="0" applyFont="1" applyFill="1" applyBorder="1" applyAlignment="1">
      <alignment vertical="center" wrapText="1"/>
    </xf>
    <xf numFmtId="0" fontId="7" fillId="8" borderId="8" xfId="0" applyFont="1" applyFill="1" applyBorder="1" applyAlignment="1">
      <alignment horizontal="left" vertical="center" wrapText="1"/>
    </xf>
    <xf numFmtId="0" fontId="19" fillId="9" borderId="6" xfId="0" applyFont="1" applyFill="1" applyBorder="1" applyAlignment="1">
      <alignment horizontal="left" vertical="center" wrapText="1"/>
    </xf>
    <xf numFmtId="9" fontId="19" fillId="24" borderId="6" xfId="2" applyFont="1" applyFill="1" applyBorder="1" applyAlignment="1" applyProtection="1">
      <alignment horizontal="center" vertical="center" wrapText="1"/>
      <protection locked="0"/>
    </xf>
    <xf numFmtId="9" fontId="19" fillId="24" borderId="15" xfId="2" applyFont="1" applyFill="1" applyBorder="1" applyAlignment="1" applyProtection="1">
      <alignment horizontal="center" vertical="center" wrapText="1"/>
      <protection locked="0"/>
    </xf>
    <xf numFmtId="9" fontId="26" fillId="19" borderId="6" xfId="2" applyFont="1" applyFill="1" applyBorder="1" applyAlignment="1" applyProtection="1">
      <alignment horizontal="justify" vertical="center"/>
      <protection locked="0"/>
    </xf>
    <xf numFmtId="9" fontId="23" fillId="0" borderId="41" xfId="0" applyNumberFormat="1" applyFont="1" applyBorder="1" applyAlignment="1">
      <alignment horizontal="center" vertical="center" wrapText="1"/>
    </xf>
    <xf numFmtId="9" fontId="23" fillId="0" borderId="42" xfId="0" applyNumberFormat="1" applyFont="1" applyBorder="1" applyAlignment="1">
      <alignment horizontal="center" vertical="center" wrapText="1"/>
    </xf>
    <xf numFmtId="9" fontId="23" fillId="0" borderId="40" xfId="0" applyNumberFormat="1" applyFont="1" applyBorder="1" applyAlignment="1">
      <alignment horizontal="center" vertical="center" wrapText="1"/>
    </xf>
    <xf numFmtId="0" fontId="4" fillId="9" borderId="6" xfId="0" applyFont="1" applyFill="1" applyBorder="1" applyAlignment="1">
      <alignment vertical="center" wrapText="1"/>
    </xf>
    <xf numFmtId="0" fontId="20" fillId="9" borderId="6" xfId="0" applyFont="1" applyFill="1" applyBorder="1" applyAlignment="1">
      <alignment horizontal="center" vertical="center" wrapText="1"/>
    </xf>
    <xf numFmtId="0" fontId="23" fillId="6" borderId="15" xfId="0" applyFont="1" applyFill="1" applyBorder="1" applyAlignment="1" applyProtection="1">
      <alignment horizontal="center" vertical="center"/>
      <protection locked="0"/>
    </xf>
    <xf numFmtId="0" fontId="19" fillId="12" borderId="6" xfId="0" applyFont="1" applyFill="1" applyBorder="1" applyAlignment="1" applyProtection="1">
      <alignment horizontal="left" vertical="top" wrapText="1"/>
      <protection locked="0"/>
    </xf>
    <xf numFmtId="0" fontId="26" fillId="12" borderId="6" xfId="0" applyFont="1" applyFill="1" applyBorder="1" applyAlignment="1" applyProtection="1">
      <alignment horizontal="left" vertical="top" wrapText="1"/>
      <protection locked="0"/>
    </xf>
    <xf numFmtId="0" fontId="20" fillId="15" borderId="9" xfId="0" applyFont="1" applyFill="1" applyBorder="1" applyAlignment="1">
      <alignment horizontal="center" vertical="center" wrapText="1"/>
    </xf>
    <xf numFmtId="0" fontId="20" fillId="15" borderId="15" xfId="0" applyFont="1" applyFill="1" applyBorder="1" applyAlignment="1">
      <alignment horizontal="center" vertical="center" wrapText="1"/>
    </xf>
    <xf numFmtId="0" fontId="23" fillId="9" borderId="36" xfId="0" applyFont="1" applyFill="1" applyBorder="1" applyAlignment="1" applyProtection="1">
      <alignment horizontal="center" vertical="center"/>
      <protection locked="0"/>
    </xf>
    <xf numFmtId="0" fontId="23" fillId="9" borderId="37" xfId="0" applyFont="1" applyFill="1" applyBorder="1" applyAlignment="1" applyProtection="1">
      <alignment horizontal="center" vertical="center"/>
      <protection locked="0"/>
    </xf>
    <xf numFmtId="0" fontId="23" fillId="9" borderId="38" xfId="0" applyFont="1" applyFill="1" applyBorder="1" applyAlignment="1" applyProtection="1">
      <alignment horizontal="center" vertical="center"/>
      <protection locked="0"/>
    </xf>
    <xf numFmtId="0" fontId="29" fillId="0" borderId="40"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42"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6" xfId="0" applyFont="1" applyBorder="1" applyAlignment="1">
      <alignment horizontal="left" vertical="top" wrapText="1"/>
    </xf>
    <xf numFmtId="0" fontId="19" fillId="0" borderId="15" xfId="0" applyFont="1" applyBorder="1" applyAlignment="1">
      <alignment horizontal="center" vertical="center" wrapText="1"/>
    </xf>
    <xf numFmtId="0" fontId="20" fillId="12" borderId="8" xfId="0" applyFont="1" applyFill="1" applyBorder="1" applyAlignment="1" applyProtection="1">
      <alignment horizontal="center" vertical="center" wrapText="1"/>
      <protection locked="0"/>
    </xf>
    <xf numFmtId="0" fontId="20" fillId="12" borderId="34" xfId="0" applyFont="1" applyFill="1" applyBorder="1" applyAlignment="1" applyProtection="1">
      <alignment horizontal="center" vertical="center" wrapText="1"/>
      <protection locked="0"/>
    </xf>
    <xf numFmtId="0" fontId="20" fillId="12" borderId="17" xfId="0" applyFont="1" applyFill="1" applyBorder="1" applyAlignment="1" applyProtection="1">
      <alignment horizontal="center" vertical="center" wrapText="1"/>
      <protection locked="0"/>
    </xf>
    <xf numFmtId="0" fontId="20" fillId="0" borderId="9" xfId="0" applyFont="1" applyBorder="1" applyAlignment="1">
      <alignment horizontal="center" vertical="center" wrapText="1"/>
    </xf>
    <xf numFmtId="0" fontId="20" fillId="0" borderId="12" xfId="0" applyFont="1" applyBorder="1" applyAlignment="1">
      <alignment horizontal="center" vertical="center" wrapText="1"/>
    </xf>
    <xf numFmtId="9" fontId="26" fillId="0" borderId="6" xfId="2" applyFont="1" applyFill="1" applyBorder="1" applyAlignment="1" applyProtection="1">
      <alignment horizontal="center" vertical="center" wrapText="1"/>
      <protection locked="0"/>
    </xf>
    <xf numFmtId="0" fontId="23" fillId="10" borderId="7" xfId="0" applyFont="1" applyFill="1" applyBorder="1" applyAlignment="1">
      <alignment horizontal="center" vertical="center" textRotation="90"/>
    </xf>
    <xf numFmtId="0" fontId="23" fillId="10" borderId="11" xfId="0" applyFont="1" applyFill="1" applyBorder="1" applyAlignment="1">
      <alignment horizontal="center" vertical="center" textRotation="90"/>
    </xf>
    <xf numFmtId="9" fontId="13" fillId="0" borderId="9" xfId="2" applyFont="1" applyFill="1" applyBorder="1" applyAlignment="1" applyProtection="1">
      <alignment horizontal="center" vertical="center" wrapText="1"/>
      <protection locked="0"/>
    </xf>
    <xf numFmtId="9" fontId="13" fillId="0" borderId="15" xfId="2" applyFont="1" applyFill="1" applyBorder="1" applyAlignment="1" applyProtection="1">
      <alignment horizontal="center" vertical="center" wrapText="1"/>
      <protection locked="0"/>
    </xf>
    <xf numFmtId="9" fontId="13" fillId="18" borderId="9" xfId="2" applyFont="1" applyFill="1" applyBorder="1" applyAlignment="1" applyProtection="1">
      <alignment horizontal="center" vertical="center"/>
    </xf>
    <xf numFmtId="9" fontId="13" fillId="18" borderId="15" xfId="2" applyFont="1" applyFill="1" applyBorder="1" applyAlignment="1" applyProtection="1">
      <alignment horizontal="center" vertical="center"/>
    </xf>
    <xf numFmtId="9" fontId="19" fillId="0" borderId="9" xfId="2" applyFont="1" applyFill="1" applyBorder="1" applyAlignment="1" applyProtection="1">
      <alignment horizontal="center" vertical="center" wrapText="1"/>
      <protection locked="0"/>
    </xf>
    <xf numFmtId="9" fontId="19" fillId="0" borderId="15" xfId="2" applyFont="1" applyFill="1" applyBorder="1" applyAlignment="1" applyProtection="1">
      <alignment horizontal="center" vertical="center" wrapText="1"/>
      <protection locked="0"/>
    </xf>
    <xf numFmtId="9" fontId="26" fillId="0" borderId="9" xfId="2" applyFont="1" applyFill="1" applyBorder="1" applyAlignment="1" applyProtection="1">
      <alignment horizontal="center" vertical="center" wrapText="1"/>
    </xf>
    <xf numFmtId="9" fontId="26" fillId="0" borderId="12" xfId="2" applyFont="1" applyFill="1" applyBorder="1" applyAlignment="1" applyProtection="1">
      <alignment horizontal="center" vertical="center" wrapText="1"/>
    </xf>
    <xf numFmtId="9" fontId="26" fillId="0" borderId="15" xfId="2" applyFont="1" applyFill="1" applyBorder="1" applyAlignment="1" applyProtection="1">
      <alignment horizontal="center" vertical="center" wrapText="1"/>
    </xf>
    <xf numFmtId="0" fontId="20" fillId="3" borderId="6" xfId="0" applyFont="1" applyFill="1" applyBorder="1" applyAlignment="1" applyProtection="1">
      <alignment horizontal="center" vertical="center"/>
      <protection locked="0"/>
    </xf>
    <xf numFmtId="9" fontId="6" fillId="0" borderId="9" xfId="2" applyFont="1" applyFill="1" applyBorder="1" applyAlignment="1" applyProtection="1">
      <alignment horizontal="center" vertical="center" wrapText="1"/>
      <protection locked="0"/>
    </xf>
    <xf numFmtId="9" fontId="6" fillId="0" borderId="15" xfId="2" applyFont="1" applyFill="1" applyBorder="1" applyAlignment="1" applyProtection="1">
      <alignment horizontal="center" vertical="center" wrapText="1"/>
      <protection locked="0"/>
    </xf>
    <xf numFmtId="0" fontId="19" fillId="0" borderId="9" xfId="0" applyFont="1" applyBorder="1" applyAlignment="1">
      <alignment horizontal="left" vertical="center" wrapText="1"/>
    </xf>
    <xf numFmtId="0" fontId="19" fillId="0" borderId="12" xfId="0" applyFont="1" applyBorder="1" applyAlignment="1">
      <alignment horizontal="left" vertical="center" wrapText="1"/>
    </xf>
    <xf numFmtId="0" fontId="19" fillId="0" borderId="15" xfId="0" applyFont="1" applyBorder="1" applyAlignment="1">
      <alignment horizontal="left" vertical="center" wrapText="1"/>
    </xf>
    <xf numFmtId="9" fontId="20" fillId="0" borderId="12" xfId="0" applyNumberFormat="1" applyFont="1" applyBorder="1" applyAlignment="1">
      <alignment horizontal="center" vertical="center" wrapText="1"/>
    </xf>
    <xf numFmtId="0" fontId="26" fillId="9" borderId="9" xfId="0" applyFont="1" applyFill="1" applyBorder="1" applyAlignment="1" applyProtection="1">
      <alignment horizontal="center" vertical="top" wrapText="1"/>
      <protection locked="0"/>
    </xf>
    <xf numFmtId="0" fontId="26" fillId="9" borderId="15" xfId="0" applyFont="1" applyFill="1" applyBorder="1" applyAlignment="1" applyProtection="1">
      <alignment horizontal="center" vertical="top" wrapText="1"/>
      <protection locked="0"/>
    </xf>
    <xf numFmtId="0" fontId="23" fillId="10" borderId="6" xfId="0" applyFont="1" applyFill="1" applyBorder="1" applyAlignment="1">
      <alignment horizontal="center" textRotation="90" wrapText="1"/>
    </xf>
    <xf numFmtId="0" fontId="24" fillId="0" borderId="6" xfId="0" applyFont="1" applyBorder="1" applyAlignment="1" applyProtection="1">
      <alignment horizontal="center" vertical="center"/>
      <protection locked="0"/>
    </xf>
    <xf numFmtId="0" fontId="24" fillId="0" borderId="8" xfId="0" applyFont="1" applyBorder="1" applyAlignment="1" applyProtection="1">
      <alignment horizontal="center" vertical="center"/>
      <protection locked="0"/>
    </xf>
    <xf numFmtId="0" fontId="20" fillId="11" borderId="8" xfId="0" applyFont="1" applyFill="1" applyBorder="1" applyAlignment="1" applyProtection="1">
      <alignment horizontal="center" vertical="center" wrapText="1"/>
      <protection locked="0"/>
    </xf>
    <xf numFmtId="0" fontId="20" fillId="11" borderId="17" xfId="0" applyFont="1" applyFill="1" applyBorder="1" applyAlignment="1" applyProtection="1">
      <alignment horizontal="center" vertical="center" wrapText="1"/>
      <protection locked="0"/>
    </xf>
    <xf numFmtId="0" fontId="24" fillId="0" borderId="6" xfId="0" applyFont="1" applyBorder="1" applyAlignment="1" applyProtection="1">
      <alignment horizontal="center" vertical="center" wrapText="1"/>
      <protection locked="0"/>
    </xf>
    <xf numFmtId="0" fontId="19" fillId="0" borderId="6" xfId="0" applyFont="1" applyBorder="1" applyAlignment="1">
      <alignment vertical="center" wrapText="1"/>
    </xf>
    <xf numFmtId="0" fontId="19" fillId="0" borderId="6" xfId="0" applyFont="1" applyBorder="1" applyAlignment="1">
      <alignment horizontal="left" vertical="center" wrapText="1"/>
    </xf>
    <xf numFmtId="164" fontId="20" fillId="16" borderId="12" xfId="1" applyNumberFormat="1" applyFont="1" applyFill="1" applyBorder="1" applyAlignment="1" applyProtection="1">
      <alignment horizontal="center" vertical="center" wrapText="1"/>
    </xf>
    <xf numFmtId="0" fontId="23" fillId="10" borderId="9" xfId="0" applyFont="1" applyFill="1" applyBorder="1" applyAlignment="1">
      <alignment horizontal="center" vertical="center" textRotation="90" wrapText="1"/>
    </xf>
    <xf numFmtId="0" fontId="23" fillId="10" borderId="12" xfId="0" applyFont="1" applyFill="1" applyBorder="1" applyAlignment="1">
      <alignment horizontal="center" vertical="center" textRotation="90" wrapText="1"/>
    </xf>
    <xf numFmtId="164" fontId="20" fillId="15" borderId="9" xfId="1" applyNumberFormat="1" applyFont="1" applyFill="1" applyBorder="1" applyAlignment="1" applyProtection="1">
      <alignment horizontal="center" vertical="center" wrapText="1"/>
    </xf>
    <xf numFmtId="164" fontId="20" fillId="15" borderId="12" xfId="1" applyNumberFormat="1" applyFont="1" applyFill="1" applyBorder="1" applyAlignment="1" applyProtection="1">
      <alignment horizontal="center" vertical="center" wrapText="1"/>
    </xf>
    <xf numFmtId="0" fontId="26" fillId="9" borderId="9" xfId="0" applyFont="1" applyFill="1" applyBorder="1" applyAlignment="1" applyProtection="1">
      <alignment horizontal="left" vertical="top" wrapText="1"/>
      <protection locked="0"/>
    </xf>
    <xf numFmtId="0" fontId="26" fillId="9" borderId="12" xfId="0" applyFont="1" applyFill="1" applyBorder="1" applyAlignment="1" applyProtection="1">
      <alignment horizontal="left" vertical="top" wrapText="1"/>
      <protection locked="0"/>
    </xf>
    <xf numFmtId="0" fontId="26" fillId="9" borderId="15" xfId="0" applyFont="1" applyFill="1" applyBorder="1" applyAlignment="1" applyProtection="1">
      <alignment horizontal="left" vertical="top" wrapText="1"/>
      <protection locked="0"/>
    </xf>
    <xf numFmtId="9" fontId="19" fillId="0" borderId="6" xfId="2" applyFont="1" applyFill="1" applyBorder="1" applyAlignment="1" applyProtection="1">
      <alignment horizontal="center" vertical="center" wrapText="1"/>
      <protection locked="0"/>
    </xf>
    <xf numFmtId="9" fontId="19" fillId="0" borderId="12" xfId="2" applyFont="1" applyFill="1" applyBorder="1" applyAlignment="1" applyProtection="1">
      <alignment horizontal="center" vertical="center" wrapText="1"/>
      <protection locked="0"/>
    </xf>
    <xf numFmtId="9" fontId="26" fillId="0" borderId="9" xfId="2" applyFont="1" applyFill="1" applyBorder="1" applyAlignment="1" applyProtection="1">
      <alignment horizontal="center" vertical="center" wrapText="1"/>
      <protection locked="0"/>
    </xf>
    <xf numFmtId="9" fontId="26" fillId="0" borderId="12" xfId="2" applyFont="1" applyFill="1" applyBorder="1" applyAlignment="1" applyProtection="1">
      <alignment horizontal="center" vertical="center" wrapText="1"/>
      <protection locked="0"/>
    </xf>
    <xf numFmtId="9" fontId="26" fillId="0" borderId="15" xfId="2" applyFont="1" applyFill="1" applyBorder="1" applyAlignment="1" applyProtection="1">
      <alignment horizontal="center" vertical="center" wrapText="1"/>
      <protection locked="0"/>
    </xf>
    <xf numFmtId="9" fontId="26" fillId="18" borderId="6" xfId="2" applyFont="1" applyFill="1" applyBorder="1" applyAlignment="1" applyProtection="1">
      <alignment horizontal="center" vertical="center" wrapText="1"/>
      <protection locked="0"/>
    </xf>
    <xf numFmtId="9" fontId="26" fillId="18" borderId="9" xfId="2" applyFont="1" applyFill="1" applyBorder="1" applyAlignment="1" applyProtection="1">
      <alignment horizontal="center" vertical="center" wrapText="1"/>
    </xf>
    <xf numFmtId="9" fontId="26" fillId="18" borderId="12" xfId="2" applyFont="1" applyFill="1" applyBorder="1" applyAlignment="1" applyProtection="1">
      <alignment horizontal="center" vertical="center" wrapText="1"/>
    </xf>
    <xf numFmtId="9" fontId="26" fillId="18" borderId="15" xfId="2" applyFont="1" applyFill="1" applyBorder="1" applyAlignment="1" applyProtection="1">
      <alignment horizontal="center" vertical="center" wrapText="1"/>
    </xf>
    <xf numFmtId="49" fontId="26" fillId="9" borderId="6" xfId="1" applyNumberFormat="1" applyFont="1" applyFill="1" applyBorder="1" applyAlignment="1" applyProtection="1">
      <alignment horizontal="left" vertical="top" wrapText="1"/>
      <protection locked="0"/>
    </xf>
    <xf numFmtId="0" fontId="19" fillId="7" borderId="6" xfId="0" applyFont="1" applyFill="1" applyBorder="1" applyAlignment="1">
      <alignment vertical="center" wrapText="1"/>
    </xf>
    <xf numFmtId="0" fontId="19" fillId="7" borderId="9" xfId="0" applyFont="1" applyFill="1" applyBorder="1" applyAlignment="1">
      <alignment horizontal="center" vertical="center" wrapText="1"/>
    </xf>
    <xf numFmtId="0" fontId="19" fillId="7" borderId="15" xfId="0" applyFont="1" applyFill="1" applyBorder="1" applyAlignment="1">
      <alignment horizontal="center" vertical="center" wrapText="1"/>
    </xf>
    <xf numFmtId="0" fontId="20" fillId="14" borderId="9" xfId="0" applyFont="1" applyFill="1" applyBorder="1" applyAlignment="1">
      <alignment horizontal="center" vertical="center" wrapText="1"/>
    </xf>
    <xf numFmtId="0" fontId="20" fillId="14" borderId="15" xfId="0" applyFont="1" applyFill="1" applyBorder="1" applyAlignment="1">
      <alignment horizontal="center" vertical="center" wrapText="1"/>
    </xf>
    <xf numFmtId="0" fontId="20" fillId="14" borderId="12" xfId="0" applyFont="1" applyFill="1" applyBorder="1" applyAlignment="1">
      <alignment horizontal="center" vertical="center" wrapText="1"/>
    </xf>
    <xf numFmtId="9" fontId="20" fillId="0" borderId="9" xfId="0" applyNumberFormat="1" applyFont="1" applyBorder="1" applyAlignment="1">
      <alignment horizontal="center" vertical="center" wrapText="1"/>
    </xf>
    <xf numFmtId="0" fontId="20" fillId="0" borderId="15" xfId="0" applyFont="1" applyBorder="1" applyAlignment="1">
      <alignment horizontal="center" vertical="center" wrapText="1"/>
    </xf>
    <xf numFmtId="9" fontId="19" fillId="0" borderId="6" xfId="0" applyNumberFormat="1" applyFont="1" applyBorder="1" applyAlignment="1">
      <alignment horizontal="left" vertical="center" wrapText="1"/>
    </xf>
    <xf numFmtId="9" fontId="20" fillId="14" borderId="6" xfId="0" applyNumberFormat="1" applyFont="1" applyFill="1" applyBorder="1" applyAlignment="1">
      <alignment horizontal="center" vertical="center" wrapText="1"/>
    </xf>
    <xf numFmtId="0" fontId="19" fillId="7" borderId="9" xfId="0" applyFont="1" applyFill="1" applyBorder="1" applyAlignment="1">
      <alignment horizontal="left" vertical="center" wrapText="1"/>
    </xf>
    <xf numFmtId="0" fontId="19" fillId="7" borderId="12" xfId="0" applyFont="1" applyFill="1" applyBorder="1" applyAlignment="1">
      <alignment horizontal="left" vertical="center" wrapText="1"/>
    </xf>
    <xf numFmtId="0" fontId="19" fillId="7" borderId="15" xfId="0" applyFont="1" applyFill="1" applyBorder="1" applyAlignment="1">
      <alignment horizontal="left" vertical="center" wrapText="1"/>
    </xf>
    <xf numFmtId="9" fontId="20" fillId="0" borderId="6" xfId="0" applyNumberFormat="1" applyFont="1" applyBorder="1" applyAlignment="1">
      <alignment horizontal="center" vertical="center" wrapText="1"/>
    </xf>
    <xf numFmtId="9" fontId="19" fillId="0" borderId="6" xfId="0" applyNumberFormat="1" applyFont="1" applyBorder="1" applyAlignment="1">
      <alignment horizontal="center" vertical="center" wrapText="1"/>
    </xf>
    <xf numFmtId="0" fontId="20" fillId="17" borderId="9" xfId="0" applyFont="1" applyFill="1" applyBorder="1" applyAlignment="1">
      <alignment horizontal="center" vertical="center" wrapText="1"/>
    </xf>
    <xf numFmtId="0" fontId="20" fillId="17" borderId="12" xfId="0" applyFont="1" applyFill="1" applyBorder="1" applyAlignment="1">
      <alignment horizontal="center" vertical="center" wrapText="1"/>
    </xf>
    <xf numFmtId="0" fontId="20" fillId="17" borderId="15" xfId="0" applyFont="1" applyFill="1" applyBorder="1" applyAlignment="1">
      <alignment horizontal="center" vertical="center" wrapText="1"/>
    </xf>
    <xf numFmtId="9" fontId="20" fillId="0" borderId="15" xfId="0" applyNumberFormat="1" applyFont="1" applyBorder="1" applyAlignment="1">
      <alignment horizontal="center" vertical="center" wrapText="1"/>
    </xf>
    <xf numFmtId="0" fontId="30" fillId="8" borderId="9" xfId="0" applyFont="1" applyFill="1" applyBorder="1" applyAlignment="1">
      <alignment horizontal="center" vertical="center" wrapText="1"/>
    </xf>
    <xf numFmtId="0" fontId="30" fillId="8" borderId="12" xfId="0" applyFont="1" applyFill="1" applyBorder="1" applyAlignment="1">
      <alignment horizontal="center" vertical="center" wrapText="1"/>
    </xf>
    <xf numFmtId="0" fontId="30" fillId="8" borderId="15" xfId="0" applyFont="1" applyFill="1" applyBorder="1" applyAlignment="1">
      <alignment horizontal="center" vertical="center" wrapText="1"/>
    </xf>
    <xf numFmtId="0" fontId="7" fillId="8" borderId="9" xfId="0" applyFont="1" applyFill="1" applyBorder="1" applyAlignment="1">
      <alignment horizontal="center" vertical="center" wrapText="1"/>
    </xf>
    <xf numFmtId="0" fontId="7" fillId="8" borderId="12" xfId="0" applyFont="1" applyFill="1" applyBorder="1" applyAlignment="1">
      <alignment horizontal="center" vertical="center" wrapText="1"/>
    </xf>
    <xf numFmtId="0" fontId="7" fillId="8" borderId="15" xfId="0" applyFont="1" applyFill="1" applyBorder="1" applyAlignment="1">
      <alignment horizontal="center" vertical="center" wrapText="1"/>
    </xf>
    <xf numFmtId="0" fontId="7" fillId="8" borderId="9" xfId="0" applyFont="1" applyFill="1" applyBorder="1" applyAlignment="1">
      <alignment horizontal="center" vertical="center"/>
    </xf>
    <xf numFmtId="0" fontId="7" fillId="8" borderId="12" xfId="0" applyFont="1" applyFill="1" applyBorder="1" applyAlignment="1">
      <alignment horizontal="center" vertical="center"/>
    </xf>
    <xf numFmtId="0" fontId="7" fillId="8" borderId="15" xfId="0" applyFont="1" applyFill="1" applyBorder="1" applyAlignment="1">
      <alignment horizontal="center" vertical="center"/>
    </xf>
    <xf numFmtId="0" fontId="30" fillId="8" borderId="9" xfId="0" applyFont="1" applyFill="1" applyBorder="1" applyAlignment="1">
      <alignment horizontal="center" vertical="center"/>
    </xf>
    <xf numFmtId="0" fontId="30" fillId="8" borderId="12" xfId="0" applyFont="1" applyFill="1" applyBorder="1" applyAlignment="1">
      <alignment horizontal="center" vertical="center"/>
    </xf>
    <xf numFmtId="0" fontId="30" fillId="8" borderId="15" xfId="0" applyFont="1" applyFill="1" applyBorder="1" applyAlignment="1">
      <alignment horizontal="center" vertical="center"/>
    </xf>
    <xf numFmtId="0" fontId="7" fillId="8" borderId="21" xfId="0" applyFont="1" applyFill="1" applyBorder="1" applyAlignment="1">
      <alignment horizontal="left"/>
    </xf>
    <xf numFmtId="0" fontId="7" fillId="8" borderId="4" xfId="0" applyFont="1" applyFill="1" applyBorder="1" applyAlignment="1">
      <alignment horizontal="left"/>
    </xf>
    <xf numFmtId="0" fontId="7" fillId="8" borderId="24" xfId="0" applyFont="1" applyFill="1" applyBorder="1" applyAlignment="1">
      <alignment horizontal="left"/>
    </xf>
    <xf numFmtId="9" fontId="7" fillId="8" borderId="21" xfId="0" applyNumberFormat="1" applyFont="1" applyFill="1" applyBorder="1" applyAlignment="1">
      <alignment horizontal="center" vertical="center"/>
    </xf>
    <xf numFmtId="9" fontId="7" fillId="8" borderId="4" xfId="0" applyNumberFormat="1" applyFont="1" applyFill="1" applyBorder="1" applyAlignment="1">
      <alignment horizontal="center" vertical="center"/>
    </xf>
    <xf numFmtId="9" fontId="7" fillId="8" borderId="24" xfId="0" applyNumberFormat="1" applyFont="1" applyFill="1" applyBorder="1" applyAlignment="1">
      <alignment horizontal="center" vertical="center"/>
    </xf>
    <xf numFmtId="0" fontId="7" fillId="8" borderId="21" xfId="0" applyFont="1" applyFill="1" applyBorder="1" applyAlignment="1">
      <alignment horizontal="center" vertical="center"/>
    </xf>
    <xf numFmtId="0" fontId="7" fillId="8" borderId="4" xfId="0" applyFont="1" applyFill="1" applyBorder="1" applyAlignment="1">
      <alignment horizontal="center" vertical="center"/>
    </xf>
    <xf numFmtId="0" fontId="7" fillId="8" borderId="24" xfId="0" applyFont="1" applyFill="1" applyBorder="1" applyAlignment="1">
      <alignment horizontal="center" vertical="center"/>
    </xf>
    <xf numFmtId="0" fontId="19" fillId="8" borderId="6" xfId="0" applyFont="1" applyFill="1" applyBorder="1" applyAlignment="1">
      <alignment horizontal="center" vertical="center" wrapText="1"/>
    </xf>
    <xf numFmtId="0" fontId="7" fillId="8" borderId="7" xfId="0" applyFont="1" applyFill="1" applyBorder="1" applyAlignment="1">
      <alignment horizontal="center" wrapText="1"/>
    </xf>
    <xf numFmtId="0" fontId="7" fillId="8" borderId="11" xfId="0" applyFont="1" applyFill="1" applyBorder="1" applyAlignment="1">
      <alignment horizontal="center" wrapText="1"/>
    </xf>
    <xf numFmtId="0" fontId="7" fillId="8" borderId="20" xfId="0" applyFont="1" applyFill="1" applyBorder="1" applyAlignment="1">
      <alignment horizontal="center" wrapText="1"/>
    </xf>
    <xf numFmtId="0" fontId="7" fillId="8" borderId="7" xfId="0" applyFont="1" applyFill="1" applyBorder="1" applyAlignment="1">
      <alignment horizontal="center" vertical="center" wrapText="1"/>
    </xf>
    <xf numFmtId="0" fontId="7" fillId="8" borderId="11" xfId="0" applyFont="1" applyFill="1" applyBorder="1" applyAlignment="1">
      <alignment horizontal="center" vertical="center" wrapText="1"/>
    </xf>
    <xf numFmtId="0" fontId="7" fillId="8" borderId="20" xfId="0" applyFont="1" applyFill="1" applyBorder="1" applyAlignment="1">
      <alignment horizontal="center" vertical="center" wrapText="1"/>
    </xf>
    <xf numFmtId="9" fontId="6" fillId="0" borderId="6" xfId="2" applyFont="1" applyFill="1" applyBorder="1" applyAlignment="1" applyProtection="1">
      <alignment horizontal="center" vertical="center" wrapText="1"/>
      <protection locked="0"/>
    </xf>
    <xf numFmtId="9" fontId="6" fillId="0" borderId="12" xfId="2" applyFont="1" applyFill="1" applyBorder="1" applyAlignment="1" applyProtection="1">
      <alignment horizontal="center" vertical="center" wrapText="1"/>
      <protection locked="0"/>
    </xf>
    <xf numFmtId="0" fontId="12" fillId="9" borderId="6" xfId="0" applyFont="1" applyFill="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10" borderId="6" xfId="0" applyFont="1" applyFill="1" applyBorder="1" applyAlignment="1" applyProtection="1">
      <alignment horizontal="center" vertical="center" wrapText="1"/>
      <protection locked="0"/>
    </xf>
    <xf numFmtId="0" fontId="6" fillId="9" borderId="6" xfId="0" applyFont="1" applyFill="1" applyBorder="1" applyAlignment="1" applyProtection="1">
      <alignment horizontal="center" vertical="center" wrapText="1"/>
      <protection locked="0"/>
    </xf>
    <xf numFmtId="164" fontId="6" fillId="0" borderId="6" xfId="1" applyNumberFormat="1" applyFont="1" applyFill="1" applyBorder="1" applyAlignment="1" applyProtection="1">
      <alignment horizontal="left" vertical="center" wrapText="1"/>
      <protection locked="0"/>
    </xf>
    <xf numFmtId="0" fontId="6" fillId="10" borderId="9" xfId="0" applyFont="1" applyFill="1" applyBorder="1" applyAlignment="1" applyProtection="1">
      <alignment horizontal="center" vertical="center" wrapText="1"/>
      <protection locked="0"/>
    </xf>
    <xf numFmtId="0" fontId="6" fillId="10" borderId="12" xfId="0" applyFont="1" applyFill="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6" fillId="0" borderId="15" xfId="0" applyFont="1" applyBorder="1" applyAlignment="1" applyProtection="1">
      <alignment horizontal="center" vertical="center" wrapText="1"/>
      <protection locked="0"/>
    </xf>
    <xf numFmtId="164" fontId="6" fillId="9" borderId="12" xfId="1" applyNumberFormat="1" applyFont="1" applyFill="1" applyBorder="1" applyAlignment="1" applyProtection="1">
      <alignment horizontal="center" vertical="center" wrapText="1"/>
      <protection locked="0"/>
    </xf>
    <xf numFmtId="164" fontId="6" fillId="9" borderId="15" xfId="1" applyNumberFormat="1" applyFont="1" applyFill="1" applyBorder="1" applyAlignment="1" applyProtection="1">
      <alignment horizontal="center" vertical="center" wrapText="1"/>
      <protection locked="0"/>
    </xf>
    <xf numFmtId="0" fontId="6" fillId="7" borderId="6" xfId="0" applyFont="1" applyFill="1" applyBorder="1" applyAlignment="1" applyProtection="1">
      <alignment horizontal="center" vertical="center" wrapText="1"/>
      <protection locked="0"/>
    </xf>
    <xf numFmtId="0" fontId="6" fillId="0" borderId="6" xfId="0" applyFont="1" applyBorder="1" applyAlignment="1" applyProtection="1">
      <alignment horizontal="left" vertical="center" wrapText="1"/>
      <protection locked="0"/>
    </xf>
    <xf numFmtId="9" fontId="6" fillId="0" borderId="6" xfId="0" applyNumberFormat="1" applyFont="1" applyBorder="1" applyAlignment="1" applyProtection="1">
      <alignment horizontal="left" vertical="center" wrapText="1"/>
      <protection locked="0"/>
    </xf>
    <xf numFmtId="0" fontId="12" fillId="3" borderId="6" xfId="0" applyFont="1" applyFill="1" applyBorder="1" applyAlignment="1" applyProtection="1">
      <alignment horizontal="center" vertical="center"/>
      <protection locked="0"/>
    </xf>
    <xf numFmtId="164" fontId="6" fillId="9" borderId="9" xfId="1" applyNumberFormat="1" applyFont="1" applyFill="1" applyBorder="1" applyAlignment="1" applyProtection="1">
      <alignment horizontal="center" vertical="center" wrapText="1"/>
      <protection locked="0"/>
    </xf>
    <xf numFmtId="9" fontId="6" fillId="0" borderId="6" xfId="2" applyFont="1" applyFill="1" applyBorder="1" applyAlignment="1" applyProtection="1">
      <alignment horizontal="left" vertical="center" wrapText="1"/>
      <protection locked="0"/>
    </xf>
    <xf numFmtId="0" fontId="6" fillId="0" borderId="9" xfId="0" applyFont="1" applyBorder="1" applyAlignment="1" applyProtection="1">
      <alignment vertical="center" wrapText="1"/>
      <protection locked="0"/>
    </xf>
    <xf numFmtId="0" fontId="6" fillId="0" borderId="12" xfId="0" applyFont="1" applyBorder="1" applyAlignment="1" applyProtection="1">
      <alignment vertical="center" wrapText="1"/>
      <protection locked="0"/>
    </xf>
    <xf numFmtId="0" fontId="6" fillId="0" borderId="15" xfId="0" applyFont="1" applyBorder="1" applyAlignment="1" applyProtection="1">
      <alignment vertical="center" wrapText="1"/>
      <protection locked="0"/>
    </xf>
    <xf numFmtId="0" fontId="6" fillId="0" borderId="6" xfId="0" applyFont="1" applyBorder="1" applyAlignment="1" applyProtection="1">
      <alignment vertical="center" wrapText="1"/>
      <protection locked="0"/>
    </xf>
    <xf numFmtId="0" fontId="6" fillId="9" borderId="9" xfId="0" applyFont="1" applyFill="1" applyBorder="1" applyAlignment="1" applyProtection="1">
      <alignment horizontal="center" vertical="center" wrapText="1"/>
      <protection locked="0"/>
    </xf>
    <xf numFmtId="0" fontId="6" fillId="9" borderId="15" xfId="0" applyFont="1" applyFill="1" applyBorder="1" applyAlignment="1" applyProtection="1">
      <alignment horizontal="center" vertical="center" wrapText="1"/>
      <protection locked="0"/>
    </xf>
    <xf numFmtId="0" fontId="6" fillId="9" borderId="12" xfId="0" applyFont="1" applyFill="1" applyBorder="1" applyAlignment="1" applyProtection="1">
      <alignment horizontal="center" vertical="center" wrapText="1"/>
      <protection locked="0"/>
    </xf>
    <xf numFmtId="9" fontId="6" fillId="9" borderId="9" xfId="2" applyFont="1" applyFill="1" applyBorder="1" applyAlignment="1" applyProtection="1">
      <alignment horizontal="center" vertical="center" wrapText="1"/>
      <protection locked="0"/>
    </xf>
    <xf numFmtId="9" fontId="6" fillId="9" borderId="12" xfId="2" applyFont="1" applyFill="1" applyBorder="1" applyAlignment="1" applyProtection="1">
      <alignment horizontal="center" vertical="center" wrapText="1"/>
      <protection locked="0"/>
    </xf>
    <xf numFmtId="9" fontId="6" fillId="9" borderId="15" xfId="2" applyFont="1" applyFill="1" applyBorder="1" applyAlignment="1" applyProtection="1">
      <alignment horizontal="center" vertical="center" wrapText="1"/>
      <protection locked="0"/>
    </xf>
    <xf numFmtId="9" fontId="6" fillId="0" borderId="9" xfId="2" applyFont="1" applyFill="1" applyBorder="1" applyAlignment="1" applyProtection="1">
      <alignment horizontal="center" vertical="center"/>
      <protection locked="0"/>
    </xf>
    <xf numFmtId="9" fontId="6" fillId="0" borderId="12" xfId="2" applyFont="1" applyFill="1" applyBorder="1" applyAlignment="1" applyProtection="1">
      <alignment horizontal="center" vertical="center"/>
      <protection locked="0"/>
    </xf>
    <xf numFmtId="9" fontId="6" fillId="0" borderId="15" xfId="2" applyFont="1" applyFill="1" applyBorder="1" applyAlignment="1" applyProtection="1">
      <alignment horizontal="center" vertical="center"/>
      <protection locked="0"/>
    </xf>
    <xf numFmtId="0" fontId="6" fillId="7" borderId="9" xfId="0" applyFont="1" applyFill="1" applyBorder="1" applyAlignment="1" applyProtection="1">
      <alignment horizontal="center" vertical="center" wrapText="1"/>
      <protection locked="0"/>
    </xf>
    <xf numFmtId="0" fontId="6" fillId="7" borderId="15" xfId="0" applyFont="1" applyFill="1" applyBorder="1" applyAlignment="1" applyProtection="1">
      <alignment horizontal="center" vertical="center" wrapText="1"/>
      <protection locked="0"/>
    </xf>
    <xf numFmtId="0" fontId="17" fillId="12" borderId="8" xfId="0" applyFont="1" applyFill="1" applyBorder="1" applyAlignment="1" applyProtection="1">
      <alignment horizontal="center" vertical="center" wrapText="1"/>
      <protection locked="0"/>
    </xf>
    <xf numFmtId="0" fontId="17" fillId="12" borderId="34" xfId="0" applyFont="1" applyFill="1" applyBorder="1" applyAlignment="1" applyProtection="1">
      <alignment horizontal="center" vertical="center" wrapText="1"/>
      <protection locked="0"/>
    </xf>
    <xf numFmtId="0" fontId="17" fillId="12" borderId="17" xfId="0" applyFont="1" applyFill="1" applyBorder="1" applyAlignment="1" applyProtection="1">
      <alignment horizontal="center" vertical="center" wrapText="1"/>
      <protection locked="0"/>
    </xf>
    <xf numFmtId="0" fontId="6" fillId="7" borderId="9" xfId="0" applyFont="1" applyFill="1" applyBorder="1" applyAlignment="1" applyProtection="1">
      <alignment horizontal="left" vertical="center" wrapText="1"/>
      <protection locked="0"/>
    </xf>
    <xf numFmtId="0" fontId="6" fillId="7" borderId="15" xfId="0" applyFont="1" applyFill="1" applyBorder="1" applyAlignment="1" applyProtection="1">
      <alignment horizontal="left" vertical="center" wrapText="1"/>
      <protection locked="0"/>
    </xf>
    <xf numFmtId="0" fontId="6" fillId="7" borderId="12" xfId="0" applyFont="1" applyFill="1" applyBorder="1" applyAlignment="1" applyProtection="1">
      <alignment horizontal="left" vertical="center" wrapText="1"/>
      <protection locked="0"/>
    </xf>
    <xf numFmtId="0" fontId="6" fillId="7" borderId="6" xfId="0" applyFont="1" applyFill="1" applyBorder="1" applyAlignment="1" applyProtection="1">
      <alignment vertical="center" wrapText="1"/>
      <protection locked="0"/>
    </xf>
    <xf numFmtId="0" fontId="18" fillId="9" borderId="6" xfId="0" applyFont="1" applyFill="1" applyBorder="1" applyAlignment="1" applyProtection="1">
      <alignment horizontal="center" vertical="center"/>
      <protection locked="0"/>
    </xf>
    <xf numFmtId="9" fontId="6" fillId="0" borderId="6" xfId="0" applyNumberFormat="1" applyFont="1" applyBorder="1" applyAlignment="1" applyProtection="1">
      <alignment horizontal="center" vertical="center" wrapText="1"/>
      <protection locked="0"/>
    </xf>
    <xf numFmtId="9" fontId="6" fillId="0" borderId="6" xfId="0" applyNumberFormat="1" applyFont="1" applyBorder="1" applyAlignment="1" applyProtection="1">
      <alignment vertical="center" wrapText="1"/>
      <protection locked="0"/>
    </xf>
    <xf numFmtId="9" fontId="6" fillId="9" borderId="6" xfId="0" applyNumberFormat="1" applyFont="1" applyFill="1" applyBorder="1" applyAlignment="1" applyProtection="1">
      <alignment horizontal="center" vertical="center" wrapText="1"/>
      <protection locked="0"/>
    </xf>
    <xf numFmtId="49" fontId="6" fillId="0" borderId="6" xfId="1" applyNumberFormat="1" applyFont="1" applyFill="1" applyBorder="1" applyAlignment="1" applyProtection="1">
      <alignment horizontal="left" vertical="center" wrapText="1"/>
      <protection locked="0"/>
    </xf>
    <xf numFmtId="0" fontId="3" fillId="0" borderId="4" xfId="0" applyFont="1" applyBorder="1" applyAlignment="1" applyProtection="1">
      <alignment horizontal="center" vertical="center" wrapText="1"/>
      <protection locked="0"/>
    </xf>
    <xf numFmtId="9" fontId="10" fillId="4" borderId="33" xfId="2" applyFont="1" applyFill="1" applyBorder="1" applyAlignment="1" applyProtection="1">
      <alignment horizontal="center" vertical="center"/>
      <protection locked="0"/>
    </xf>
    <xf numFmtId="9" fontId="10" fillId="4" borderId="31" xfId="2" applyFont="1" applyFill="1" applyBorder="1" applyAlignment="1" applyProtection="1">
      <alignment horizontal="center" vertical="center"/>
      <protection locked="0"/>
    </xf>
    <xf numFmtId="0" fontId="3" fillId="0" borderId="24"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15" xfId="0" applyFont="1" applyBorder="1" applyAlignment="1" applyProtection="1">
      <alignment horizontal="center" vertical="center" wrapText="1"/>
      <protection locked="0"/>
    </xf>
    <xf numFmtId="9" fontId="3" fillId="0" borderId="4" xfId="2" applyFont="1" applyFill="1" applyBorder="1" applyAlignment="1" applyProtection="1">
      <alignment horizontal="center" vertical="center" wrapText="1"/>
    </xf>
    <xf numFmtId="9" fontId="3" fillId="0" borderId="24" xfId="2" applyFont="1" applyFill="1" applyBorder="1" applyAlignment="1" applyProtection="1">
      <alignment horizontal="center" vertical="center" wrapText="1"/>
    </xf>
    <xf numFmtId="0" fontId="4" fillId="0" borderId="6" xfId="0" applyFont="1" applyBorder="1" applyAlignment="1" applyProtection="1">
      <alignment horizontal="center" vertical="center" wrapText="1"/>
      <protection locked="0"/>
    </xf>
    <xf numFmtId="9" fontId="9" fillId="0" borderId="9" xfId="0" applyNumberFormat="1" applyFont="1" applyBorder="1" applyAlignment="1">
      <alignment horizontal="center" vertical="center"/>
    </xf>
    <xf numFmtId="9" fontId="9" fillId="0" borderId="12" xfId="0" applyNumberFormat="1" applyFont="1" applyBorder="1" applyAlignment="1">
      <alignment horizontal="center" vertical="center"/>
    </xf>
    <xf numFmtId="9" fontId="9" fillId="0" borderId="15" xfId="0" applyNumberFormat="1" applyFont="1" applyBorder="1" applyAlignment="1">
      <alignment horizontal="center" vertical="center"/>
    </xf>
    <xf numFmtId="0" fontId="3" fillId="0" borderId="11" xfId="0" applyFont="1" applyBorder="1" applyAlignment="1" applyProtection="1">
      <alignment horizontal="center" vertical="center" wrapText="1"/>
      <protection locked="0"/>
    </xf>
    <xf numFmtId="9" fontId="4" fillId="0" borderId="4" xfId="2" applyFont="1" applyFill="1" applyBorder="1" applyAlignment="1" applyProtection="1">
      <alignment horizontal="center" vertical="center" wrapText="1"/>
    </xf>
    <xf numFmtId="9" fontId="4" fillId="0" borderId="24" xfId="2" applyFont="1" applyFill="1" applyBorder="1" applyAlignment="1" applyProtection="1">
      <alignment horizontal="center" vertical="center" wrapText="1"/>
    </xf>
    <xf numFmtId="0" fontId="4" fillId="0" borderId="9"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9" fontId="4" fillId="0" borderId="21" xfId="2" applyFont="1" applyFill="1" applyBorder="1" applyAlignment="1" applyProtection="1">
      <alignment horizontal="center" vertical="center" wrapText="1"/>
    </xf>
    <xf numFmtId="0" fontId="2" fillId="5" borderId="6" xfId="0" applyFont="1" applyFill="1" applyBorder="1" applyAlignment="1" applyProtection="1">
      <alignment horizontal="left" vertical="center"/>
      <protection locked="0"/>
    </xf>
    <xf numFmtId="164" fontId="3" fillId="0" borderId="28" xfId="1" applyNumberFormat="1" applyFont="1" applyFill="1" applyBorder="1" applyAlignment="1" applyProtection="1">
      <alignment horizontal="center" vertical="center" wrapText="1"/>
      <protection locked="0"/>
    </xf>
    <xf numFmtId="164" fontId="3" fillId="0" borderId="27" xfId="1" applyNumberFormat="1" applyFont="1" applyFill="1" applyBorder="1" applyAlignment="1" applyProtection="1">
      <alignment horizontal="center" vertical="center" wrapText="1"/>
      <protection locked="0"/>
    </xf>
    <xf numFmtId="164" fontId="3" fillId="0" borderId="29" xfId="1" applyNumberFormat="1" applyFont="1" applyFill="1" applyBorder="1" applyAlignment="1" applyProtection="1">
      <alignment horizontal="center" vertical="center" wrapText="1"/>
      <protection locked="0"/>
    </xf>
    <xf numFmtId="9" fontId="8" fillId="4" borderId="6" xfId="2" applyFont="1" applyFill="1" applyBorder="1" applyAlignment="1" applyProtection="1">
      <alignment horizontal="left" vertical="center" wrapText="1"/>
      <protection locked="0"/>
    </xf>
    <xf numFmtId="0" fontId="3" fillId="0" borderId="27"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4" fillId="0" borderId="10" xfId="0" applyFont="1" applyBorder="1" applyAlignment="1" applyProtection="1">
      <alignment horizontal="left" vertical="center" wrapText="1"/>
      <protection locked="0"/>
    </xf>
    <xf numFmtId="0" fontId="4" fillId="0" borderId="13" xfId="0" applyFont="1" applyBorder="1" applyAlignment="1" applyProtection="1">
      <alignment horizontal="left" vertical="center" wrapText="1"/>
      <protection locked="0"/>
    </xf>
  </cellXfs>
  <cellStyles count="6">
    <cellStyle name="Millares" xfId="1" builtinId="3"/>
    <cellStyle name="Millares 2" xfId="4" xr:uid="{00000000-0005-0000-0000-000001000000}"/>
    <cellStyle name="Moneda" xfId="3" builtinId="4"/>
    <cellStyle name="Moneda 2" xfId="5" xr:uid="{00000000-0005-0000-0000-000003000000}"/>
    <cellStyle name="Normal" xfId="0" builtinId="0"/>
    <cellStyle name="Porcentaje" xfId="2" builtinId="5"/>
  </cellStyles>
  <dxfs count="0"/>
  <tableStyles count="0" defaultTableStyle="TableStyleMedium2" defaultPivotStyle="PivotStyleMedium9"/>
  <colors>
    <mruColors>
      <color rgb="FF009900"/>
      <color rgb="FF0000FF"/>
      <color rgb="FFCC9900"/>
      <color rgb="FF00FF00"/>
      <color rgb="FFFF6699"/>
      <color rgb="FF10F025"/>
      <color rgb="FFF1ECAF"/>
      <color rgb="FF99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s-CO"/>
              <a:t>POR OBJETIVOS</a:t>
            </a:r>
          </a:p>
        </c:rich>
      </c:tx>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0.12081682618066152"/>
          <c:y val="0.22861140200763566"/>
          <c:w val="0.79953124953574684"/>
          <c:h val="0.55842278597979156"/>
        </c:manualLayout>
      </c:layout>
      <c:pieChart>
        <c:varyColors val="1"/>
        <c:ser>
          <c:idx val="0"/>
          <c:order val="0"/>
          <c:tx>
            <c:strRef>
              <c:f>'PLAN DE ACCION 2023'!$B$99:$C$99</c:f>
              <c:strCache>
                <c:ptCount val="1"/>
                <c:pt idx="0">
                  <c:v>TOTAL 2,5%</c:v>
                </c:pt>
              </c:strCache>
            </c:strRef>
          </c:tx>
          <c:dPt>
            <c:idx val="0"/>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13F4-404D-AE79-7D9A731BC04A}"/>
              </c:ext>
            </c:extLst>
          </c:dPt>
          <c:dPt>
            <c:idx val="1"/>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2-13F4-404D-AE79-7D9A731BC04A}"/>
              </c:ext>
            </c:extLst>
          </c:dPt>
          <c:dPt>
            <c:idx val="2"/>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13F4-404D-AE79-7D9A731BC04A}"/>
              </c:ext>
            </c:extLst>
          </c:dPt>
          <c:dPt>
            <c:idx val="3"/>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6-CEC1-4CCF-A4A1-B8ECEDD89DA6}"/>
              </c:ext>
            </c:extLst>
          </c:dPt>
          <c:dPt>
            <c:idx val="4"/>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CEC1-4CCF-A4A1-B8ECEDD89DA6}"/>
              </c:ext>
            </c:extLst>
          </c:dPt>
          <c:dLbls>
            <c:dLbl>
              <c:idx val="0"/>
              <c:layout>
                <c:manualLayout>
                  <c:x val="0.19169560148041595"/>
                  <c:y val="4.0330080732688865E-2"/>
                </c:manualLayout>
              </c:layout>
              <c:spPr>
                <a:noFill/>
                <a:ln>
                  <a:noFill/>
                </a:ln>
                <a:effectLst/>
              </c:spPr>
              <c:txPr>
                <a:bodyPr rot="0" spcFirstLastPara="1" vertOverflow="ellipsis" vert="horz" wrap="square" lIns="38100" tIns="19050" rIns="38100" bIns="19050" anchor="ctr" anchorCtr="1">
                  <a:noAutofit/>
                </a:bodyPr>
                <a:lstStyle/>
                <a:p>
                  <a:pPr>
                    <a:defRPr sz="1000" b="1" i="0" u="none" strike="noStrike" kern="1200" spc="0" baseline="0">
                      <a:solidFill>
                        <a:sysClr val="windowText" lastClr="000000"/>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0.38861454965066322"/>
                      <c:h val="0.32366864862058903"/>
                    </c:manualLayout>
                  </c15:layout>
                </c:ext>
                <c:ext xmlns:c16="http://schemas.microsoft.com/office/drawing/2014/chart" uri="{C3380CC4-5D6E-409C-BE32-E72D297353CC}">
                  <c16:uniqueId val="{00000001-13F4-404D-AE79-7D9A731BC04A}"/>
                </c:ext>
              </c:extLst>
            </c:dLbl>
            <c:dLbl>
              <c:idx val="1"/>
              <c:layout>
                <c:manualLayout>
                  <c:x val="-0.34942331482752259"/>
                  <c:y val="2.5098040455669747E-2"/>
                </c:manualLayout>
              </c:layout>
              <c:spPr>
                <a:noFill/>
                <a:ln>
                  <a:noFill/>
                </a:ln>
                <a:effectLst/>
              </c:spPr>
              <c:txPr>
                <a:bodyPr rot="0" spcFirstLastPara="1" vertOverflow="ellipsis" vert="horz" wrap="square" lIns="38100" tIns="19050" rIns="38100" bIns="19050" anchor="ctr" anchorCtr="1">
                  <a:noAutofit/>
                </a:bodyPr>
                <a:lstStyle/>
                <a:p>
                  <a:pPr>
                    <a:defRPr sz="1000" b="1" i="0" u="none" strike="noStrike" kern="1200" spc="0" baseline="0">
                      <a:solidFill>
                        <a:sysClr val="windowText" lastClr="000000"/>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0.26779293467201798"/>
                      <c:h val="0.41599588119462166"/>
                    </c:manualLayout>
                  </c15:layout>
                </c:ext>
                <c:ext xmlns:c16="http://schemas.microsoft.com/office/drawing/2014/chart" uri="{C3380CC4-5D6E-409C-BE32-E72D297353CC}">
                  <c16:uniqueId val="{00000002-13F4-404D-AE79-7D9A731BC04A}"/>
                </c:ext>
              </c:extLst>
            </c:dLbl>
            <c:dLbl>
              <c:idx val="2"/>
              <c:layout>
                <c:manualLayout>
                  <c:x val="-0.30127183589696949"/>
                  <c:y val="0.42164717846643462"/>
                </c:manualLayout>
              </c:layout>
              <c:tx>
                <c:rich>
                  <a:bodyPr rot="0" spcFirstLastPara="1" vertOverflow="ellipsis" vert="horz" wrap="square" lIns="38100" tIns="19050" rIns="38100" bIns="19050" anchor="ctr" anchorCtr="1">
                    <a:noAutofit/>
                  </a:bodyPr>
                  <a:lstStyle/>
                  <a:p>
                    <a:pPr>
                      <a:defRPr sz="1000" b="1" i="0" u="none" strike="noStrike" kern="1200" spc="0" baseline="0">
                        <a:solidFill>
                          <a:sysClr val="windowText" lastClr="000000"/>
                        </a:solidFill>
                        <a:latin typeface="+mn-lt"/>
                        <a:ea typeface="+mn-ea"/>
                        <a:cs typeface="+mn-cs"/>
                      </a:defRPr>
                    </a:pPr>
                    <a:fld id="{1E779E5C-F746-4CA4-ADC7-698693E96274}" type="CATEGORYNAME">
                      <a:rPr lang="en-US">
                        <a:solidFill>
                          <a:sysClr val="windowText" lastClr="000000"/>
                        </a:solidFill>
                      </a:rPr>
                      <a:pPr>
                        <a:defRPr>
                          <a:solidFill>
                            <a:sysClr val="windowText" lastClr="000000"/>
                          </a:solidFill>
                        </a:defRPr>
                      </a:pPr>
                      <a:t>[NOMBRE DE CATEGORÍA]</a:t>
                    </a:fld>
                    <a:r>
                      <a:rPr lang="en-US" baseline="0">
                        <a:solidFill>
                          <a:sysClr val="windowText" lastClr="000000"/>
                        </a:solidFill>
                      </a:rPr>
                      <a:t>
</a:t>
                    </a:r>
                    <a:fld id="{FB19046F-8011-48E5-B58E-DCC83091EE9F}" type="PERCENTAGE">
                      <a:rPr lang="en-US" b="1" baseline="0">
                        <a:solidFill>
                          <a:sysClr val="windowText" lastClr="000000"/>
                        </a:solidFill>
                      </a:rPr>
                      <a:pPr>
                        <a:defRPr>
                          <a:solidFill>
                            <a:sysClr val="windowText" lastClr="000000"/>
                          </a:solidFill>
                        </a:defRPr>
                      </a:pPr>
                      <a:t>[PORCENTAJE]</a:t>
                    </a:fld>
                    <a:endParaRPr lang="en-US" baseline="0">
                      <a:solidFill>
                        <a:sysClr val="windowText" lastClr="000000"/>
                      </a:solidFill>
                    </a:endParaRPr>
                  </a:p>
                </c:rich>
              </c:tx>
              <c:spPr>
                <a:noFill/>
                <a:ln>
                  <a:noFill/>
                </a:ln>
                <a:effectLst/>
              </c:spPr>
              <c:txPr>
                <a:bodyPr rot="0" spcFirstLastPara="1" vertOverflow="ellipsis" vert="horz" wrap="square" lIns="38100" tIns="19050" rIns="38100" bIns="19050" anchor="ctr" anchorCtr="1">
                  <a:noAutofit/>
                </a:bodyPr>
                <a:lstStyle/>
                <a:p>
                  <a:pPr>
                    <a:defRPr sz="1000" b="1" i="0" u="none" strike="noStrike" kern="1200" spc="0" baseline="0">
                      <a:solidFill>
                        <a:sysClr val="windowText" lastClr="000000"/>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0.37318192507755027"/>
                      <c:h val="0.41160618828023293"/>
                    </c:manualLayout>
                  </c15:layout>
                  <c15:dlblFieldTable/>
                  <c15:showDataLabelsRange val="0"/>
                </c:ext>
                <c:ext xmlns:c16="http://schemas.microsoft.com/office/drawing/2014/chart" uri="{C3380CC4-5D6E-409C-BE32-E72D297353CC}">
                  <c16:uniqueId val="{00000003-13F4-404D-AE79-7D9A731BC04A}"/>
                </c:ext>
              </c:extLst>
            </c:dLbl>
            <c:dLbl>
              <c:idx val="3"/>
              <c:layout>
                <c:manualLayout>
                  <c:x val="0.3708287197174725"/>
                  <c:y val="0.3855873218137939"/>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ysClr val="windowText" lastClr="000000"/>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CEC1-4CCF-A4A1-B8ECEDD89DA6}"/>
                </c:ext>
              </c:extLst>
            </c:dLbl>
            <c:dLbl>
              <c:idx val="4"/>
              <c:layout>
                <c:manualLayout>
                  <c:x val="0.16823511267614416"/>
                  <c:y val="-1.2549020227835793E-3"/>
                </c:manualLayout>
              </c:layout>
              <c:spPr>
                <a:noFill/>
                <a:ln>
                  <a:noFill/>
                </a:ln>
                <a:effectLst/>
              </c:spPr>
              <c:txPr>
                <a:bodyPr rot="0" spcFirstLastPara="1" vertOverflow="ellipsis" vert="horz" wrap="square" lIns="38100" tIns="19050" rIns="38100" bIns="19050" anchor="ctr" anchorCtr="1">
                  <a:noAutofit/>
                </a:bodyPr>
                <a:lstStyle/>
                <a:p>
                  <a:pPr>
                    <a:defRPr sz="1000" b="1" i="0" u="none" strike="noStrike" kern="1200" spc="0" baseline="0">
                      <a:solidFill>
                        <a:sysClr val="windowText" lastClr="000000"/>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0.38386396486964564"/>
                      <c:h val="0.32736559900524809"/>
                    </c:manualLayout>
                  </c15:layout>
                </c:ext>
                <c:ext xmlns:c16="http://schemas.microsoft.com/office/drawing/2014/chart" uri="{C3380CC4-5D6E-409C-BE32-E72D297353CC}">
                  <c16:uniqueId val="{00000007-CEC1-4CCF-A4A1-B8ECEDD89DA6}"/>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ysClr val="windowText" lastClr="000000"/>
                    </a:solidFill>
                    <a:latin typeface="+mn-lt"/>
                    <a:ea typeface="+mn-ea"/>
                    <a:cs typeface="+mn-cs"/>
                  </a:defRPr>
                </a:pPr>
                <a:endParaRPr lang="es-CO"/>
              </a:p>
            </c:txPr>
            <c:dLblPos val="outEnd"/>
            <c:showLegendKey val="0"/>
            <c:showVal val="0"/>
            <c:showCatName val="1"/>
            <c:showSerName val="0"/>
            <c:showPercent val="1"/>
            <c:showBubbleSize val="0"/>
            <c:showLeaderLines val="0"/>
            <c:extLst>
              <c:ext xmlns:c15="http://schemas.microsoft.com/office/drawing/2012/chart" uri="{CE6537A1-D6FC-4f65-9D91-7224C49458BB}"/>
            </c:extLst>
          </c:dLbls>
          <c:cat>
            <c:multiLvlStrRef>
              <c:f>'PLAN DE ACCION 2023'!$B$94:$B$98</c:f>
            </c:multiLvlStrRef>
          </c:cat>
          <c:val>
            <c:numRef>
              <c:f>'PLAN DE ACCION 2023'!$C$94:$C$98</c:f>
            </c:numRef>
          </c:val>
          <c:extLst>
            <c:ext xmlns:c16="http://schemas.microsoft.com/office/drawing/2014/chart" uri="{C3380CC4-5D6E-409C-BE32-E72D297353CC}">
              <c16:uniqueId val="{00000000-13F4-404D-AE79-7D9A731BC04A}"/>
            </c:ext>
          </c:extLst>
        </c:ser>
        <c:dLbls>
          <c:dLblPos val="outEnd"/>
          <c:showLegendKey val="0"/>
          <c:showVal val="0"/>
          <c:showCatName val="0"/>
          <c:showSerName val="0"/>
          <c:showPercent val="1"/>
          <c:showBubbleSize val="0"/>
          <c:showLeaderLines val="0"/>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545525</xdr:colOff>
      <xdr:row>0</xdr:row>
      <xdr:rowOff>35718</xdr:rowOff>
    </xdr:from>
    <xdr:to>
      <xdr:col>2</xdr:col>
      <xdr:colOff>1416844</xdr:colOff>
      <xdr:row>0</xdr:row>
      <xdr:rowOff>472412</xdr:rowOff>
    </xdr:to>
    <xdr:pic>
      <xdr:nvPicPr>
        <xdr:cNvPr id="4" name="image4.jpeg">
          <a:extLst>
            <a:ext uri="{FF2B5EF4-FFF2-40B4-BE49-F238E27FC236}">
              <a16:creationId xmlns:a16="http://schemas.microsoft.com/office/drawing/2014/main" id="{08137013-3FA4-BA1C-BAE9-3965008DD40A}"/>
            </a:ext>
          </a:extLst>
        </xdr:cNvPr>
        <xdr:cNvPicPr>
          <a:picLocks noChangeAspect="1"/>
        </xdr:cNvPicPr>
      </xdr:nvPicPr>
      <xdr:blipFill>
        <a:blip xmlns:r="http://schemas.openxmlformats.org/officeDocument/2006/relationships" r:embed="rId1" cstate="print"/>
        <a:stretch>
          <a:fillRect/>
        </a:stretch>
      </xdr:blipFill>
      <xdr:spPr>
        <a:xfrm>
          <a:off x="2593400" y="154781"/>
          <a:ext cx="871319" cy="436694"/>
        </a:xfrm>
        <a:prstGeom prst="rect">
          <a:avLst/>
        </a:prstGeom>
      </xdr:spPr>
    </xdr:pic>
    <xdr:clientData/>
  </xdr:twoCellAnchor>
  <xdr:twoCellAnchor>
    <xdr:from>
      <xdr:col>1</xdr:col>
      <xdr:colOff>119063</xdr:colOff>
      <xdr:row>106</xdr:row>
      <xdr:rowOff>178593</xdr:rowOff>
    </xdr:from>
    <xdr:to>
      <xdr:col>3</xdr:col>
      <xdr:colOff>2178844</xdr:colOff>
      <xdr:row>131</xdr:row>
      <xdr:rowOff>178593</xdr:rowOff>
    </xdr:to>
    <xdr:graphicFrame macro="">
      <xdr:nvGraphicFramePr>
        <xdr:cNvPr id="3" name="Gráfico 2">
          <a:extLst>
            <a:ext uri="{FF2B5EF4-FFF2-40B4-BE49-F238E27FC236}">
              <a16:creationId xmlns:a16="http://schemas.microsoft.com/office/drawing/2014/main" id="{F5F72C48-7693-ED6C-1DD3-D05C1B1C496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154782</xdr:colOff>
      <xdr:row>1</xdr:row>
      <xdr:rowOff>83344</xdr:rowOff>
    </xdr:from>
    <xdr:to>
      <xdr:col>1</xdr:col>
      <xdr:colOff>1366632</xdr:colOff>
      <xdr:row>1</xdr:row>
      <xdr:rowOff>797613</xdr:rowOff>
    </xdr:to>
    <xdr:pic>
      <xdr:nvPicPr>
        <xdr:cNvPr id="2" name="image4.jpeg">
          <a:extLst>
            <a:ext uri="{FF2B5EF4-FFF2-40B4-BE49-F238E27FC236}">
              <a16:creationId xmlns:a16="http://schemas.microsoft.com/office/drawing/2014/main" id="{DEAECBA4-4FEC-4BCE-879B-B3C1F2B37BFA}"/>
            </a:ext>
          </a:extLst>
        </xdr:cNvPr>
        <xdr:cNvPicPr>
          <a:picLocks noChangeAspect="1"/>
        </xdr:cNvPicPr>
      </xdr:nvPicPr>
      <xdr:blipFill>
        <a:blip xmlns:r="http://schemas.openxmlformats.org/officeDocument/2006/relationships" r:embed="rId1" cstate="print"/>
        <a:stretch>
          <a:fillRect/>
        </a:stretch>
      </xdr:blipFill>
      <xdr:spPr>
        <a:xfrm>
          <a:off x="400050" y="83344"/>
          <a:ext cx="1211850" cy="71426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J132"/>
  <sheetViews>
    <sheetView tabSelected="1" topLeftCell="A86" zoomScale="80" zoomScaleNormal="80" zoomScaleSheetLayoutView="80" workbookViewId="0">
      <selection activeCell="B89" sqref="B89:H89"/>
    </sheetView>
  </sheetViews>
  <sheetFormatPr baseColWidth="10" defaultColWidth="11.42578125" defaultRowHeight="15.75" x14ac:dyDescent="0.25"/>
  <cols>
    <col min="1" max="1" width="15.28515625" style="253" customWidth="1"/>
    <col min="2" max="2" width="15.28515625" style="268" customWidth="1"/>
    <col min="3" max="3" width="24.5703125" style="254" customWidth="1"/>
    <col min="4" max="4" width="27.42578125" style="254" customWidth="1"/>
    <col min="5" max="5" width="27.42578125" style="253" customWidth="1"/>
    <col min="6" max="6" width="15.42578125" style="253" customWidth="1"/>
    <col min="7" max="7" width="31.5703125" style="263" customWidth="1"/>
    <col min="8" max="8" width="23.85546875" style="253" customWidth="1"/>
    <col min="9" max="9" width="11.85546875" style="231" customWidth="1"/>
    <col min="10" max="10" width="12.28515625" style="231" customWidth="1"/>
    <col min="11" max="11" width="13.85546875" style="231" customWidth="1"/>
    <col min="12" max="12" width="13.28515625" style="231" customWidth="1"/>
    <col min="13" max="13" width="21" style="231" customWidth="1"/>
    <col min="14" max="14" width="38.140625" style="293" customWidth="1"/>
    <col min="15" max="15" width="8.28515625" style="229" customWidth="1"/>
    <col min="16" max="16" width="5.85546875" style="230" customWidth="1"/>
    <col min="17" max="17" width="10.140625" style="231" customWidth="1"/>
    <col min="18" max="18" width="27.28515625" style="231" customWidth="1"/>
    <col min="19" max="19" width="17.140625" style="231" customWidth="1"/>
    <col min="20" max="20" width="51" style="231" customWidth="1"/>
    <col min="21" max="21" width="16.42578125" style="231" customWidth="1"/>
    <col min="22" max="16384" width="11.42578125" style="231"/>
  </cols>
  <sheetData>
    <row r="1" spans="1:20" ht="40.5" customHeight="1" thickBot="1" x14ac:dyDescent="0.3">
      <c r="A1" s="409" t="s">
        <v>461</v>
      </c>
      <c r="B1" s="410"/>
      <c r="C1" s="410"/>
      <c r="D1" s="410"/>
      <c r="E1" s="410"/>
      <c r="F1" s="410"/>
      <c r="G1" s="410"/>
      <c r="H1" s="410"/>
      <c r="I1" s="410"/>
      <c r="J1" s="410"/>
      <c r="K1" s="410"/>
      <c r="L1" s="410"/>
      <c r="M1" s="410"/>
      <c r="N1" s="411"/>
    </row>
    <row r="2" spans="1:20" ht="69" customHeight="1" x14ac:dyDescent="0.25">
      <c r="A2" s="271"/>
      <c r="B2" s="272" t="s">
        <v>125</v>
      </c>
      <c r="C2" s="272" t="s">
        <v>419</v>
      </c>
      <c r="D2" s="272" t="s">
        <v>4</v>
      </c>
      <c r="E2" s="272" t="s">
        <v>248</v>
      </c>
      <c r="F2" s="272" t="s">
        <v>484</v>
      </c>
      <c r="G2" s="272" t="s">
        <v>462</v>
      </c>
      <c r="H2" s="272" t="s">
        <v>7</v>
      </c>
      <c r="I2" s="297" t="s">
        <v>334</v>
      </c>
      <c r="J2" s="297" t="s">
        <v>335</v>
      </c>
      <c r="K2" s="272" t="s">
        <v>336</v>
      </c>
      <c r="L2" s="272" t="s">
        <v>337</v>
      </c>
      <c r="M2" s="273" t="s">
        <v>475</v>
      </c>
      <c r="N2" s="404" t="s">
        <v>8</v>
      </c>
    </row>
    <row r="3" spans="1:20" ht="19.5" customHeight="1" x14ac:dyDescent="0.25">
      <c r="A3" s="218"/>
      <c r="B3" s="304" t="s">
        <v>195</v>
      </c>
      <c r="C3" s="304"/>
      <c r="D3" s="304"/>
      <c r="E3" s="329"/>
      <c r="F3" s="329"/>
      <c r="G3" s="304"/>
      <c r="H3" s="304"/>
      <c r="I3" s="304"/>
      <c r="J3" s="304"/>
      <c r="K3" s="304"/>
      <c r="L3" s="304"/>
      <c r="M3" s="304"/>
      <c r="N3" s="304"/>
    </row>
    <row r="4" spans="1:20" ht="71.25" customHeight="1" x14ac:dyDescent="0.25">
      <c r="A4" s="218" t="s">
        <v>245</v>
      </c>
      <c r="B4" s="425" t="s">
        <v>198</v>
      </c>
      <c r="C4" s="484" t="s">
        <v>407</v>
      </c>
      <c r="D4" s="477" t="s">
        <v>433</v>
      </c>
      <c r="E4" s="313">
        <v>1</v>
      </c>
      <c r="F4" s="313" t="s">
        <v>485</v>
      </c>
      <c r="G4" s="219" t="s">
        <v>399</v>
      </c>
      <c r="H4" s="480" t="s">
        <v>250</v>
      </c>
      <c r="I4" s="274"/>
      <c r="J4" s="220"/>
      <c r="K4" s="274"/>
      <c r="L4" s="274"/>
      <c r="M4" s="275"/>
      <c r="N4" s="288"/>
    </row>
    <row r="5" spans="1:20" ht="12.75" customHeight="1" x14ac:dyDescent="0.25">
      <c r="A5" s="218" t="s">
        <v>245</v>
      </c>
      <c r="B5" s="426"/>
      <c r="C5" s="484"/>
      <c r="D5" s="442"/>
      <c r="E5" s="442">
        <v>1</v>
      </c>
      <c r="F5" s="442" t="s">
        <v>486</v>
      </c>
      <c r="G5" s="479" t="s">
        <v>400</v>
      </c>
      <c r="H5" s="480"/>
      <c r="I5" s="424"/>
      <c r="J5" s="461"/>
      <c r="K5" s="424"/>
      <c r="L5" s="424"/>
      <c r="M5" s="433"/>
      <c r="N5" s="470"/>
    </row>
    <row r="6" spans="1:20" ht="12.75" customHeight="1" x14ac:dyDescent="0.25">
      <c r="A6" s="218" t="s">
        <v>245</v>
      </c>
      <c r="B6" s="426"/>
      <c r="C6" s="484"/>
      <c r="D6" s="442"/>
      <c r="E6" s="442"/>
      <c r="F6" s="442"/>
      <c r="G6" s="479"/>
      <c r="H6" s="480"/>
      <c r="I6" s="424"/>
      <c r="J6" s="461"/>
      <c r="K6" s="424"/>
      <c r="L6" s="424"/>
      <c r="M6" s="434"/>
      <c r="N6" s="470"/>
    </row>
    <row r="7" spans="1:20" ht="13.5" customHeight="1" x14ac:dyDescent="0.25">
      <c r="A7" s="218" t="s">
        <v>245</v>
      </c>
      <c r="B7" s="426"/>
      <c r="C7" s="484"/>
      <c r="D7" s="442"/>
      <c r="E7" s="442"/>
      <c r="F7" s="442"/>
      <c r="G7" s="479"/>
      <c r="H7" s="480"/>
      <c r="I7" s="424"/>
      <c r="J7" s="461"/>
      <c r="K7" s="424"/>
      <c r="L7" s="424"/>
      <c r="M7" s="434"/>
      <c r="N7" s="470"/>
    </row>
    <row r="8" spans="1:20" ht="28.5" customHeight="1" x14ac:dyDescent="0.25">
      <c r="A8" s="218" t="s">
        <v>245</v>
      </c>
      <c r="B8" s="426"/>
      <c r="C8" s="484"/>
      <c r="D8" s="442"/>
      <c r="E8" s="442"/>
      <c r="F8" s="442"/>
      <c r="G8" s="479"/>
      <c r="H8" s="480"/>
      <c r="I8" s="424"/>
      <c r="J8" s="461"/>
      <c r="K8" s="424"/>
      <c r="L8" s="424"/>
      <c r="M8" s="435"/>
      <c r="N8" s="470"/>
    </row>
    <row r="9" spans="1:20" ht="28.5" customHeight="1" x14ac:dyDescent="0.25">
      <c r="A9" s="218" t="s">
        <v>245</v>
      </c>
      <c r="B9" s="426"/>
      <c r="C9" s="484"/>
      <c r="D9" s="442"/>
      <c r="E9" s="442">
        <v>1</v>
      </c>
      <c r="F9" s="442" t="s">
        <v>487</v>
      </c>
      <c r="G9" s="479" t="s">
        <v>401</v>
      </c>
      <c r="H9" s="480"/>
      <c r="I9" s="424"/>
      <c r="J9" s="461"/>
      <c r="K9" s="424"/>
      <c r="L9" s="466"/>
      <c r="M9" s="467"/>
      <c r="N9" s="470"/>
    </row>
    <row r="10" spans="1:20" ht="12" customHeight="1" x14ac:dyDescent="0.25">
      <c r="A10" s="218" t="s">
        <v>245</v>
      </c>
      <c r="B10" s="426"/>
      <c r="C10" s="484"/>
      <c r="D10" s="442"/>
      <c r="E10" s="442"/>
      <c r="F10" s="442"/>
      <c r="G10" s="479"/>
      <c r="H10" s="480"/>
      <c r="I10" s="424"/>
      <c r="J10" s="461"/>
      <c r="K10" s="424"/>
      <c r="L10" s="466"/>
      <c r="M10" s="468"/>
      <c r="N10" s="470"/>
    </row>
    <row r="11" spans="1:20" ht="12" customHeight="1" x14ac:dyDescent="0.25">
      <c r="A11" s="218" t="s">
        <v>245</v>
      </c>
      <c r="B11" s="426"/>
      <c r="C11" s="484"/>
      <c r="D11" s="442"/>
      <c r="E11" s="442"/>
      <c r="F11" s="442"/>
      <c r="G11" s="479"/>
      <c r="H11" s="480"/>
      <c r="I11" s="424"/>
      <c r="J11" s="461"/>
      <c r="K11" s="424"/>
      <c r="L11" s="466"/>
      <c r="M11" s="468"/>
      <c r="N11" s="470"/>
    </row>
    <row r="12" spans="1:20" ht="43.5" customHeight="1" x14ac:dyDescent="0.25">
      <c r="A12" s="218" t="s">
        <v>245</v>
      </c>
      <c r="B12" s="426"/>
      <c r="C12" s="484"/>
      <c r="D12" s="489"/>
      <c r="E12" s="489"/>
      <c r="F12" s="489"/>
      <c r="G12" s="479"/>
      <c r="H12" s="480"/>
      <c r="I12" s="424"/>
      <c r="J12" s="461"/>
      <c r="K12" s="424"/>
      <c r="L12" s="466"/>
      <c r="M12" s="469"/>
      <c r="N12" s="470"/>
      <c r="O12" s="237"/>
    </row>
    <row r="13" spans="1:20" ht="100.5" customHeight="1" x14ac:dyDescent="0.25">
      <c r="A13" s="218" t="s">
        <v>245</v>
      </c>
      <c r="B13" s="426"/>
      <c r="C13" s="485" t="s">
        <v>408</v>
      </c>
      <c r="D13" s="219" t="s">
        <v>74</v>
      </c>
      <c r="E13" s="328">
        <v>1</v>
      </c>
      <c r="F13" s="328" t="s">
        <v>488</v>
      </c>
      <c r="G13" s="314" t="s">
        <v>402</v>
      </c>
      <c r="H13" s="480"/>
      <c r="I13" s="274"/>
      <c r="J13" s="220"/>
      <c r="K13" s="274"/>
      <c r="L13" s="274"/>
      <c r="M13" s="275"/>
      <c r="N13" s="289"/>
    </row>
    <row r="14" spans="1:20" ht="57" customHeight="1" x14ac:dyDescent="0.25">
      <c r="A14" s="218" t="s">
        <v>245</v>
      </c>
      <c r="B14" s="426"/>
      <c r="C14" s="485"/>
      <c r="D14" s="479" t="s">
        <v>117</v>
      </c>
      <c r="E14" s="328">
        <v>1</v>
      </c>
      <c r="F14" s="328" t="s">
        <v>489</v>
      </c>
      <c r="G14" s="314" t="s">
        <v>403</v>
      </c>
      <c r="H14" s="480"/>
      <c r="I14" s="274"/>
      <c r="J14" s="220"/>
      <c r="K14" s="274"/>
      <c r="L14" s="274"/>
      <c r="M14" s="275"/>
      <c r="N14" s="288"/>
      <c r="Q14" s="242"/>
    </row>
    <row r="15" spans="1:20" ht="45" customHeight="1" x14ac:dyDescent="0.25">
      <c r="A15" s="218" t="s">
        <v>245</v>
      </c>
      <c r="B15" s="426"/>
      <c r="C15" s="485"/>
      <c r="D15" s="479"/>
      <c r="E15" s="328">
        <v>1</v>
      </c>
      <c r="F15" s="328" t="s">
        <v>490</v>
      </c>
      <c r="G15" s="314" t="s">
        <v>404</v>
      </c>
      <c r="H15" s="480"/>
      <c r="I15" s="274"/>
      <c r="J15" s="220"/>
      <c r="K15" s="274"/>
      <c r="L15" s="274"/>
      <c r="M15" s="275"/>
      <c r="N15" s="288"/>
      <c r="O15" s="229" t="s">
        <v>416</v>
      </c>
      <c r="P15" s="220">
        <f>670130925/858005927</f>
        <v>0.78103297880831535</v>
      </c>
      <c r="Q15" s="220">
        <f>670130925/858005927</f>
        <v>0.78103297880831535</v>
      </c>
      <c r="R15" s="220">
        <f>781118442/856596286</f>
        <v>0.91188632821132731</v>
      </c>
      <c r="S15" s="220"/>
      <c r="T15" s="221">
        <f>SUM(P15:S15)/3</f>
        <v>0.82465076194265263</v>
      </c>
    </row>
    <row r="16" spans="1:20" ht="45.75" customHeight="1" x14ac:dyDescent="0.25">
      <c r="A16" s="218" t="s">
        <v>245</v>
      </c>
      <c r="B16" s="426"/>
      <c r="C16" s="485"/>
      <c r="D16" s="479"/>
      <c r="E16" s="328">
        <v>1</v>
      </c>
      <c r="F16" s="328" t="s">
        <v>491</v>
      </c>
      <c r="G16" s="314" t="s">
        <v>405</v>
      </c>
      <c r="H16" s="480"/>
      <c r="I16" s="274"/>
      <c r="J16" s="220"/>
      <c r="K16" s="274"/>
      <c r="L16" s="274"/>
      <c r="M16" s="275"/>
      <c r="N16" s="288"/>
      <c r="P16" s="243"/>
      <c r="Q16" s="242"/>
    </row>
    <row r="17" spans="1:20" ht="45" customHeight="1" x14ac:dyDescent="0.25">
      <c r="A17" s="218" t="s">
        <v>245</v>
      </c>
      <c r="B17" s="426"/>
      <c r="C17" s="485"/>
      <c r="D17" s="479"/>
      <c r="E17" s="328">
        <v>1</v>
      </c>
      <c r="F17" s="328" t="s">
        <v>492</v>
      </c>
      <c r="G17" s="314" t="s">
        <v>406</v>
      </c>
      <c r="H17" s="480"/>
      <c r="I17" s="274"/>
      <c r="J17" s="220"/>
      <c r="K17" s="274"/>
      <c r="L17" s="274"/>
      <c r="M17" s="275"/>
      <c r="N17" s="288"/>
      <c r="P17" s="220">
        <f>526201645/670130925</f>
        <v>0.78522214894052234</v>
      </c>
      <c r="Q17" s="220">
        <f>702772121/671431832</f>
        <v>1.0466767994997295</v>
      </c>
      <c r="R17" s="220">
        <f>773249629/781118442</f>
        <v>0.98992622299397715</v>
      </c>
      <c r="S17" s="220"/>
      <c r="T17" s="221">
        <f>SUM(P17:S17)/3</f>
        <v>0.94060839047807632</v>
      </c>
    </row>
    <row r="18" spans="1:20" ht="44.25" customHeight="1" x14ac:dyDescent="0.25">
      <c r="A18" s="218" t="s">
        <v>245</v>
      </c>
      <c r="B18" s="426"/>
      <c r="C18" s="485"/>
      <c r="D18" s="479"/>
      <c r="E18" s="328">
        <v>1</v>
      </c>
      <c r="F18" s="328" t="s">
        <v>493</v>
      </c>
      <c r="G18" s="314" t="s">
        <v>79</v>
      </c>
      <c r="H18" s="480"/>
      <c r="I18" s="274"/>
      <c r="J18" s="220"/>
      <c r="K18" s="274"/>
      <c r="L18" s="276"/>
      <c r="M18" s="277"/>
      <c r="N18" s="288"/>
      <c r="P18" s="220">
        <f>526201645/526201645</f>
        <v>1</v>
      </c>
      <c r="Q18" s="220">
        <f>672179619/702772121</f>
        <v>0.95646881672473172</v>
      </c>
      <c r="R18" s="220">
        <f>803842131/773249629</f>
        <v>1.0395635521216655</v>
      </c>
      <c r="S18" s="220"/>
      <c r="T18" s="221">
        <f>SUM(P18:S18)/3</f>
        <v>0.99867745628213245</v>
      </c>
    </row>
    <row r="19" spans="1:20" ht="30.75" customHeight="1" x14ac:dyDescent="0.25">
      <c r="A19" s="218" t="s">
        <v>245</v>
      </c>
      <c r="B19" s="426"/>
      <c r="C19" s="485"/>
      <c r="D19" s="479"/>
      <c r="E19" s="328">
        <v>1</v>
      </c>
      <c r="F19" s="328" t="s">
        <v>494</v>
      </c>
      <c r="G19" s="314" t="s">
        <v>80</v>
      </c>
      <c r="H19" s="480"/>
      <c r="I19" s="274"/>
      <c r="J19" s="295"/>
      <c r="K19" s="274"/>
      <c r="L19" s="274"/>
      <c r="M19" s="277"/>
      <c r="N19" s="288"/>
      <c r="O19" s="237"/>
      <c r="P19" s="220">
        <f>526201645/858005927</f>
        <v>0.61328439401328283</v>
      </c>
      <c r="Q19" s="220">
        <f>672179619/863249715</f>
        <v>0.77866184873284316</v>
      </c>
      <c r="R19" s="220">
        <f>803842131/856596286</f>
        <v>0.93841421465140462</v>
      </c>
      <c r="S19" s="220"/>
      <c r="T19" s="221">
        <f>SUM(P19:S19)/3</f>
        <v>0.77678681913251024</v>
      </c>
    </row>
    <row r="20" spans="1:20" ht="81" customHeight="1" x14ac:dyDescent="0.25">
      <c r="A20" s="218" t="s">
        <v>245</v>
      </c>
      <c r="B20" s="426"/>
      <c r="C20" s="415" t="s">
        <v>352</v>
      </c>
      <c r="D20" s="439" t="s">
        <v>424</v>
      </c>
      <c r="E20" s="313">
        <v>1</v>
      </c>
      <c r="F20" s="354" t="s">
        <v>495</v>
      </c>
      <c r="G20" s="223" t="s">
        <v>94</v>
      </c>
      <c r="H20" s="486" t="s">
        <v>391</v>
      </c>
      <c r="I20" s="274"/>
      <c r="J20" s="220"/>
      <c r="K20" s="274"/>
      <c r="L20" s="274"/>
      <c r="M20" s="275"/>
      <c r="N20" s="291"/>
      <c r="Q20" s="242"/>
      <c r="S20" s="232"/>
    </row>
    <row r="21" spans="1:20" ht="76.5" customHeight="1" x14ac:dyDescent="0.25">
      <c r="A21" s="218" t="s">
        <v>245</v>
      </c>
      <c r="B21" s="426"/>
      <c r="C21" s="416"/>
      <c r="D21" s="440"/>
      <c r="E21" s="352">
        <v>1</v>
      </c>
      <c r="F21" s="355" t="s">
        <v>496</v>
      </c>
      <c r="G21" s="223" t="s">
        <v>95</v>
      </c>
      <c r="H21" s="487"/>
      <c r="I21" s="274"/>
      <c r="J21" s="220"/>
      <c r="K21" s="274"/>
      <c r="L21" s="274"/>
      <c r="M21" s="275"/>
      <c r="N21" s="291"/>
      <c r="S21" s="232"/>
    </row>
    <row r="22" spans="1:20" ht="63" customHeight="1" x14ac:dyDescent="0.25">
      <c r="A22" s="218" t="s">
        <v>245</v>
      </c>
      <c r="B22" s="426"/>
      <c r="C22" s="418"/>
      <c r="D22" s="441"/>
      <c r="E22" s="353">
        <v>1</v>
      </c>
      <c r="F22" s="356" t="s">
        <v>497</v>
      </c>
      <c r="G22" s="223" t="s">
        <v>96</v>
      </c>
      <c r="H22" s="488"/>
      <c r="I22" s="274"/>
      <c r="J22" s="220"/>
      <c r="K22" s="274"/>
      <c r="L22" s="274"/>
      <c r="M22" s="275"/>
      <c r="N22" s="291"/>
      <c r="S22" s="232"/>
    </row>
    <row r="23" spans="1:20" s="307" customFormat="1" ht="34.5" customHeight="1" x14ac:dyDescent="0.25">
      <c r="A23" s="218" t="s">
        <v>246</v>
      </c>
      <c r="B23" s="426"/>
      <c r="C23" s="415" t="s">
        <v>284</v>
      </c>
      <c r="D23" s="223" t="s">
        <v>202</v>
      </c>
      <c r="E23" s="477">
        <v>1</v>
      </c>
      <c r="F23" s="422"/>
      <c r="G23" s="452" t="s">
        <v>551</v>
      </c>
      <c r="H23" s="474" t="s">
        <v>555</v>
      </c>
      <c r="I23" s="463"/>
      <c r="J23" s="431"/>
      <c r="K23" s="463"/>
      <c r="L23" s="463"/>
      <c r="M23" s="433"/>
      <c r="N23" s="458"/>
      <c r="O23" s="305"/>
      <c r="P23" s="306"/>
      <c r="S23" s="308"/>
    </row>
    <row r="24" spans="1:20" ht="36" customHeight="1" x14ac:dyDescent="0.25">
      <c r="A24" s="218" t="s">
        <v>246</v>
      </c>
      <c r="B24" s="426"/>
      <c r="C24" s="416"/>
      <c r="D24" s="223" t="s">
        <v>203</v>
      </c>
      <c r="E24" s="423"/>
      <c r="F24" s="423"/>
      <c r="G24" s="452"/>
      <c r="H24" s="476"/>
      <c r="I24" s="464"/>
      <c r="J24" s="462"/>
      <c r="K24" s="464"/>
      <c r="L24" s="464"/>
      <c r="M24" s="434"/>
      <c r="N24" s="459"/>
      <c r="O24" s="244"/>
      <c r="S24" s="232"/>
    </row>
    <row r="25" spans="1:20" ht="48" customHeight="1" x14ac:dyDescent="0.25">
      <c r="A25" s="218" t="s">
        <v>246</v>
      </c>
      <c r="B25" s="426"/>
      <c r="C25" s="418"/>
      <c r="D25" s="223" t="s">
        <v>204</v>
      </c>
      <c r="E25" s="478"/>
      <c r="F25" s="478"/>
      <c r="G25" s="452"/>
      <c r="H25" s="475"/>
      <c r="I25" s="465"/>
      <c r="J25" s="432"/>
      <c r="K25" s="465"/>
      <c r="L25" s="465"/>
      <c r="M25" s="435"/>
      <c r="N25" s="460"/>
      <c r="S25" s="232"/>
    </row>
    <row r="26" spans="1:20" ht="63.75" customHeight="1" x14ac:dyDescent="0.25">
      <c r="A26" s="218" t="s">
        <v>246</v>
      </c>
      <c r="B26" s="426"/>
      <c r="C26" s="225" t="s">
        <v>288</v>
      </c>
      <c r="D26" s="223" t="s">
        <v>205</v>
      </c>
      <c r="E26" s="328">
        <v>1</v>
      </c>
      <c r="F26" s="357"/>
      <c r="G26" s="223" t="s">
        <v>541</v>
      </c>
      <c r="H26" s="474" t="s">
        <v>250</v>
      </c>
      <c r="I26" s="274"/>
      <c r="J26" s="220"/>
      <c r="K26" s="274"/>
      <c r="L26" s="278"/>
      <c r="M26" s="275"/>
      <c r="N26" s="290"/>
      <c r="S26" s="232"/>
    </row>
    <row r="27" spans="1:20" ht="62.25" customHeight="1" x14ac:dyDescent="0.25">
      <c r="A27" s="218" t="s">
        <v>246</v>
      </c>
      <c r="B27" s="426"/>
      <c r="C27" s="481" t="s">
        <v>290</v>
      </c>
      <c r="D27" s="223" t="s">
        <v>432</v>
      </c>
      <c r="E27" s="328">
        <v>1</v>
      </c>
      <c r="F27" s="357"/>
      <c r="G27" s="223" t="s">
        <v>482</v>
      </c>
      <c r="H27" s="475"/>
      <c r="I27" s="274"/>
      <c r="J27" s="220"/>
      <c r="K27" s="274"/>
      <c r="L27" s="278"/>
      <c r="M27" s="275"/>
      <c r="N27" s="290"/>
      <c r="S27" s="232"/>
    </row>
    <row r="28" spans="1:20" ht="58.5" customHeight="1" x14ac:dyDescent="0.25">
      <c r="A28" s="218" t="s">
        <v>246</v>
      </c>
      <c r="B28" s="426"/>
      <c r="C28" s="482"/>
      <c r="D28" s="223" t="s">
        <v>425</v>
      </c>
      <c r="E28" s="328">
        <v>1</v>
      </c>
      <c r="F28" s="357"/>
      <c r="G28" s="223" t="s">
        <v>428</v>
      </c>
      <c r="H28" s="474" t="s">
        <v>387</v>
      </c>
      <c r="I28" s="274"/>
      <c r="J28" s="220"/>
      <c r="K28" s="274"/>
      <c r="L28" s="278"/>
      <c r="M28" s="275"/>
      <c r="N28" s="290"/>
      <c r="S28" s="232"/>
    </row>
    <row r="29" spans="1:20" ht="66.75" customHeight="1" x14ac:dyDescent="0.25">
      <c r="A29" s="218" t="s">
        <v>246</v>
      </c>
      <c r="B29" s="426"/>
      <c r="C29" s="483"/>
      <c r="D29" s="223" t="s">
        <v>426</v>
      </c>
      <c r="E29" s="328">
        <v>1</v>
      </c>
      <c r="F29" s="357"/>
      <c r="G29" s="223" t="s">
        <v>429</v>
      </c>
      <c r="H29" s="476"/>
      <c r="I29" s="274"/>
      <c r="J29" s="220"/>
      <c r="K29" s="274"/>
      <c r="L29" s="278"/>
      <c r="M29" s="275"/>
      <c r="N29" s="290"/>
      <c r="S29" s="232"/>
    </row>
    <row r="30" spans="1:20" ht="94.5" customHeight="1" x14ac:dyDescent="0.25">
      <c r="A30" s="218" t="s">
        <v>246</v>
      </c>
      <c r="B30" s="426"/>
      <c r="C30" s="471" t="s">
        <v>294</v>
      </c>
      <c r="D30" s="309" t="s">
        <v>552</v>
      </c>
      <c r="E30" s="357">
        <v>3</v>
      </c>
      <c r="F30" s="363"/>
      <c r="G30" s="224" t="s">
        <v>435</v>
      </c>
      <c r="H30" s="476"/>
      <c r="I30" s="424"/>
      <c r="J30" s="461"/>
      <c r="K30" s="424"/>
      <c r="L30" s="424"/>
      <c r="M30" s="433"/>
      <c r="N30" s="458"/>
      <c r="S30" s="232"/>
    </row>
    <row r="31" spans="1:20" ht="94.5" customHeight="1" x14ac:dyDescent="0.25">
      <c r="A31" s="218"/>
      <c r="B31" s="426"/>
      <c r="C31" s="471"/>
      <c r="D31" s="309" t="s">
        <v>554</v>
      </c>
      <c r="E31" s="357">
        <v>10</v>
      </c>
      <c r="F31" s="363"/>
      <c r="G31" s="224" t="s">
        <v>553</v>
      </c>
      <c r="H31" s="476"/>
      <c r="I31" s="424"/>
      <c r="J31" s="461"/>
      <c r="K31" s="424"/>
      <c r="L31" s="424"/>
      <c r="M31" s="434"/>
      <c r="N31" s="459"/>
      <c r="S31" s="232"/>
    </row>
    <row r="32" spans="1:20" ht="49.5" customHeight="1" x14ac:dyDescent="0.25">
      <c r="A32" s="218" t="s">
        <v>246</v>
      </c>
      <c r="B32" s="426"/>
      <c r="C32" s="471"/>
      <c r="D32" s="223" t="s">
        <v>209</v>
      </c>
      <c r="E32" s="328">
        <v>1</v>
      </c>
      <c r="F32" s="357"/>
      <c r="G32" s="224" t="s">
        <v>434</v>
      </c>
      <c r="H32" s="476"/>
      <c r="I32" s="424"/>
      <c r="J32" s="461"/>
      <c r="K32" s="424"/>
      <c r="L32" s="424"/>
      <c r="M32" s="434"/>
      <c r="N32" s="459"/>
      <c r="S32" s="232"/>
    </row>
    <row r="33" spans="1:88" ht="80.25" customHeight="1" x14ac:dyDescent="0.25">
      <c r="A33" s="218" t="s">
        <v>246</v>
      </c>
      <c r="B33" s="426"/>
      <c r="C33" s="471"/>
      <c r="D33" s="309" t="s">
        <v>346</v>
      </c>
      <c r="E33" s="328">
        <v>1</v>
      </c>
      <c r="F33" s="363"/>
      <c r="G33" s="224" t="s">
        <v>436</v>
      </c>
      <c r="H33" s="475"/>
      <c r="I33" s="424"/>
      <c r="J33" s="461"/>
      <c r="K33" s="424"/>
      <c r="L33" s="424"/>
      <c r="M33" s="435"/>
      <c r="N33" s="460"/>
      <c r="S33" s="232"/>
    </row>
    <row r="34" spans="1:88" ht="87.75" customHeight="1" x14ac:dyDescent="0.25">
      <c r="A34" s="218" t="s">
        <v>246</v>
      </c>
      <c r="B34" s="426"/>
      <c r="C34" s="472" t="s">
        <v>348</v>
      </c>
      <c r="D34" s="223" t="s">
        <v>210</v>
      </c>
      <c r="E34" s="328">
        <v>1</v>
      </c>
      <c r="F34" s="357"/>
      <c r="G34" s="224" t="s">
        <v>546</v>
      </c>
      <c r="H34" s="311" t="s">
        <v>388</v>
      </c>
      <c r="I34" s="274"/>
      <c r="J34" s="220"/>
      <c r="K34" s="274"/>
      <c r="L34" s="279"/>
      <c r="M34" s="275"/>
      <c r="N34" s="315"/>
      <c r="S34" s="232"/>
    </row>
    <row r="35" spans="1:88" ht="89.25" customHeight="1" x14ac:dyDescent="0.25">
      <c r="A35" s="218" t="s">
        <v>246</v>
      </c>
      <c r="B35" s="426"/>
      <c r="C35" s="473"/>
      <c r="D35" s="224" t="s">
        <v>211</v>
      </c>
      <c r="E35" s="328">
        <v>1</v>
      </c>
      <c r="F35" s="357"/>
      <c r="G35" s="223" t="s">
        <v>547</v>
      </c>
      <c r="H35" s="226" t="s">
        <v>356</v>
      </c>
      <c r="I35" s="274"/>
      <c r="J35" s="220"/>
      <c r="K35" s="274"/>
      <c r="L35" s="279"/>
      <c r="M35" s="275"/>
      <c r="N35" s="290"/>
      <c r="S35" s="232"/>
    </row>
    <row r="36" spans="1:88" ht="73.5" customHeight="1" x14ac:dyDescent="0.25">
      <c r="A36" s="218" t="s">
        <v>246</v>
      </c>
      <c r="B36" s="426"/>
      <c r="C36" s="316" t="s">
        <v>350</v>
      </c>
      <c r="D36" s="224" t="s">
        <v>299</v>
      </c>
      <c r="E36" s="328">
        <v>1</v>
      </c>
      <c r="F36" s="357"/>
      <c r="G36" s="223" t="s">
        <v>548</v>
      </c>
      <c r="H36" s="227" t="s">
        <v>387</v>
      </c>
      <c r="I36" s="280"/>
      <c r="J36" s="296"/>
      <c r="K36" s="280"/>
      <c r="L36" s="398"/>
      <c r="M36" s="294"/>
      <c r="N36" s="288"/>
      <c r="Q36" s="242"/>
      <c r="S36" s="232"/>
    </row>
    <row r="37" spans="1:88" ht="71.25" customHeight="1" x14ac:dyDescent="0.25">
      <c r="A37" s="218" t="s">
        <v>246</v>
      </c>
      <c r="B37" s="426"/>
      <c r="C37" s="270" t="s">
        <v>351</v>
      </c>
      <c r="D37" s="224" t="s">
        <v>212</v>
      </c>
      <c r="E37" s="328">
        <v>1</v>
      </c>
      <c r="F37" s="357"/>
      <c r="G37" s="395" t="s">
        <v>550</v>
      </c>
      <c r="H37" s="310" t="s">
        <v>456</v>
      </c>
      <c r="I37" s="280"/>
      <c r="J37" s="296"/>
      <c r="K37" s="280"/>
      <c r="L37" s="398"/>
      <c r="M37" s="294"/>
      <c r="N37" s="290"/>
      <c r="S37" s="232"/>
    </row>
    <row r="38" spans="1:88" s="233" customFormat="1" ht="15" customHeight="1" x14ac:dyDescent="0.25">
      <c r="A38" s="218"/>
      <c r="B38" s="419" t="s">
        <v>394</v>
      </c>
      <c r="C38" s="420"/>
      <c r="D38" s="420"/>
      <c r="E38" s="420"/>
      <c r="F38" s="420"/>
      <c r="G38" s="420"/>
      <c r="H38" s="421"/>
      <c r="I38" s="228">
        <f>(SUM(I4:I37))/26</f>
        <v>0</v>
      </c>
      <c r="J38" s="228">
        <f t="shared" ref="J38:L38" si="0">(SUM(J4:J37))/26</f>
        <v>0</v>
      </c>
      <c r="K38" s="228">
        <f t="shared" si="0"/>
        <v>0</v>
      </c>
      <c r="L38" s="228">
        <f t="shared" si="0"/>
        <v>0</v>
      </c>
      <c r="M38" s="228">
        <f>SUM(I38:L38)</f>
        <v>0</v>
      </c>
      <c r="N38" s="405"/>
      <c r="O38" s="229"/>
      <c r="P38" s="230"/>
      <c r="Q38" s="231"/>
      <c r="R38" s="231"/>
      <c r="S38" s="232"/>
      <c r="T38" s="231"/>
      <c r="U38" s="231"/>
      <c r="V38" s="231"/>
      <c r="W38" s="231"/>
      <c r="X38" s="231"/>
      <c r="Y38" s="231"/>
      <c r="Z38" s="231"/>
      <c r="AA38" s="231"/>
      <c r="AB38" s="231"/>
      <c r="AC38" s="231"/>
      <c r="AD38" s="231"/>
      <c r="AE38" s="231"/>
      <c r="AF38" s="231"/>
      <c r="AG38" s="231"/>
      <c r="AH38" s="231"/>
      <c r="AI38" s="231"/>
      <c r="AJ38" s="231"/>
      <c r="AK38" s="231"/>
      <c r="AL38" s="231"/>
      <c r="AM38" s="231"/>
      <c r="AN38" s="231"/>
      <c r="AO38" s="231"/>
      <c r="AP38" s="231"/>
      <c r="AQ38" s="231"/>
      <c r="AR38" s="231"/>
      <c r="AS38" s="231"/>
      <c r="AT38" s="231"/>
      <c r="AU38" s="231"/>
      <c r="AV38" s="231"/>
      <c r="AW38" s="231"/>
      <c r="AX38" s="231"/>
      <c r="AY38" s="231"/>
      <c r="AZ38" s="231"/>
      <c r="BA38" s="231"/>
      <c r="BB38" s="231"/>
      <c r="BC38" s="231"/>
      <c r="BD38" s="231"/>
      <c r="BE38" s="231"/>
      <c r="BF38" s="231"/>
      <c r="BG38" s="231"/>
      <c r="BH38" s="231"/>
      <c r="BI38" s="231"/>
      <c r="BJ38" s="231"/>
      <c r="BK38" s="231"/>
      <c r="BL38" s="231"/>
      <c r="BM38" s="231"/>
      <c r="BN38" s="231"/>
      <c r="BO38" s="231"/>
      <c r="BP38" s="231"/>
      <c r="BQ38" s="231"/>
      <c r="BR38" s="231"/>
      <c r="BS38" s="231"/>
      <c r="BT38" s="231"/>
      <c r="BU38" s="231"/>
      <c r="BV38" s="231"/>
      <c r="BW38" s="231"/>
      <c r="BX38" s="231"/>
      <c r="BY38" s="231"/>
      <c r="BZ38" s="231"/>
      <c r="CA38" s="231"/>
      <c r="CB38" s="231"/>
      <c r="CC38" s="231"/>
      <c r="CD38" s="231"/>
      <c r="CE38" s="231"/>
      <c r="CF38" s="231"/>
      <c r="CG38" s="231"/>
      <c r="CH38" s="231"/>
      <c r="CI38" s="231"/>
      <c r="CJ38" s="231"/>
    </row>
    <row r="39" spans="1:88" ht="16.5" customHeight="1" x14ac:dyDescent="0.25">
      <c r="A39" s="218"/>
      <c r="B39" s="436" t="s">
        <v>196</v>
      </c>
      <c r="C39" s="436"/>
      <c r="D39" s="436"/>
      <c r="E39" s="436"/>
      <c r="F39" s="436"/>
      <c r="G39" s="436"/>
      <c r="H39" s="436"/>
      <c r="I39" s="436"/>
      <c r="J39" s="436"/>
      <c r="K39" s="436"/>
      <c r="L39" s="436"/>
      <c r="M39" s="436"/>
      <c r="N39" s="436"/>
      <c r="O39" s="237"/>
    </row>
    <row r="40" spans="1:88" ht="94.5" customHeight="1" x14ac:dyDescent="0.25">
      <c r="A40" s="218" t="s">
        <v>245</v>
      </c>
      <c r="B40" s="445" t="s">
        <v>244</v>
      </c>
      <c r="C40" s="415" t="s">
        <v>437</v>
      </c>
      <c r="D40" s="451" t="s">
        <v>422</v>
      </c>
      <c r="E40" s="328">
        <v>1</v>
      </c>
      <c r="F40" s="357" t="s">
        <v>498</v>
      </c>
      <c r="G40" s="317" t="s">
        <v>362</v>
      </c>
      <c r="H40" s="407" t="s">
        <v>253</v>
      </c>
      <c r="I40" s="301"/>
      <c r="J40" s="298"/>
      <c r="K40" s="298"/>
      <c r="L40" s="298"/>
      <c r="M40" s="298"/>
      <c r="N40" s="290"/>
    </row>
    <row r="41" spans="1:88" ht="102" customHeight="1" x14ac:dyDescent="0.25">
      <c r="A41" s="218" t="s">
        <v>245</v>
      </c>
      <c r="B41" s="445"/>
      <c r="C41" s="416"/>
      <c r="D41" s="451"/>
      <c r="E41" s="328">
        <v>1</v>
      </c>
      <c r="F41" s="357" t="s">
        <v>499</v>
      </c>
      <c r="G41" s="317" t="s">
        <v>103</v>
      </c>
      <c r="H41" s="408"/>
      <c r="I41" s="301"/>
      <c r="J41" s="298"/>
      <c r="K41" s="299"/>
      <c r="L41" s="299"/>
      <c r="M41" s="299"/>
      <c r="N41" s="290"/>
    </row>
    <row r="42" spans="1:88" ht="107.25" customHeight="1" x14ac:dyDescent="0.25">
      <c r="A42" s="218" t="s">
        <v>245</v>
      </c>
      <c r="B42" s="445"/>
      <c r="C42" s="318" t="s">
        <v>358</v>
      </c>
      <c r="D42" s="224" t="s">
        <v>458</v>
      </c>
      <c r="E42" s="328">
        <v>1</v>
      </c>
      <c r="F42" s="357" t="s">
        <v>500</v>
      </c>
      <c r="G42" s="317" t="s">
        <v>542</v>
      </c>
      <c r="H42" s="407" t="s">
        <v>253</v>
      </c>
      <c r="I42" s="301"/>
      <c r="J42" s="298"/>
      <c r="K42" s="299"/>
      <c r="L42" s="299"/>
      <c r="M42" s="299"/>
      <c r="N42" s="290"/>
      <c r="O42" s="237"/>
    </row>
    <row r="43" spans="1:88" ht="121.5" customHeight="1" x14ac:dyDescent="0.25">
      <c r="A43" s="218" t="s">
        <v>246</v>
      </c>
      <c r="B43" s="445"/>
      <c r="C43" s="224" t="s">
        <v>365</v>
      </c>
      <c r="D43" s="319" t="s">
        <v>480</v>
      </c>
      <c r="E43" s="403">
        <v>2</v>
      </c>
      <c r="F43" s="364"/>
      <c r="G43" s="402" t="s">
        <v>481</v>
      </c>
      <c r="H43" s="408"/>
      <c r="I43" s="301"/>
      <c r="J43" s="220"/>
      <c r="K43" s="299"/>
      <c r="L43" s="299"/>
      <c r="M43" s="299"/>
      <c r="N43" s="290"/>
      <c r="O43" s="237"/>
    </row>
    <row r="44" spans="1:88" ht="101.25" customHeight="1" x14ac:dyDescent="0.25">
      <c r="A44" s="218" t="s">
        <v>246</v>
      </c>
      <c r="B44" s="445"/>
      <c r="C44" s="224" t="s">
        <v>366</v>
      </c>
      <c r="D44" s="225" t="s">
        <v>226</v>
      </c>
      <c r="E44" s="357">
        <v>5</v>
      </c>
      <c r="F44" s="357"/>
      <c r="G44" s="224" t="s">
        <v>367</v>
      </c>
      <c r="H44" s="407" t="s">
        <v>253</v>
      </c>
      <c r="I44" s="301"/>
      <c r="J44" s="299"/>
      <c r="K44" s="299"/>
      <c r="L44" s="299"/>
      <c r="M44" s="299"/>
      <c r="N44" s="290"/>
      <c r="O44" s="237"/>
    </row>
    <row r="45" spans="1:88" ht="74.25" customHeight="1" x14ac:dyDescent="0.25">
      <c r="A45" s="218" t="s">
        <v>246</v>
      </c>
      <c r="B45" s="445"/>
      <c r="C45" s="321" t="s">
        <v>413</v>
      </c>
      <c r="D45" s="270" t="s">
        <v>225</v>
      </c>
      <c r="E45" s="356">
        <v>4</v>
      </c>
      <c r="F45" s="365"/>
      <c r="G45" s="322" t="s">
        <v>543</v>
      </c>
      <c r="H45" s="408"/>
      <c r="I45" s="301"/>
      <c r="J45" s="299"/>
      <c r="K45" s="299"/>
      <c r="L45" s="299"/>
      <c r="M45" s="299"/>
      <c r="N45" s="290"/>
      <c r="O45" s="237"/>
    </row>
    <row r="46" spans="1:88" ht="68.25" customHeight="1" x14ac:dyDescent="0.25">
      <c r="A46" s="218" t="s">
        <v>246</v>
      </c>
      <c r="B46" s="445"/>
      <c r="C46" s="320" t="s">
        <v>414</v>
      </c>
      <c r="D46" s="319" t="s">
        <v>415</v>
      </c>
      <c r="E46" s="358">
        <v>5</v>
      </c>
      <c r="F46" s="366"/>
      <c r="G46" s="322" t="s">
        <v>412</v>
      </c>
      <c r="H46" s="235" t="s">
        <v>389</v>
      </c>
      <c r="I46" s="302"/>
      <c r="J46" s="299"/>
      <c r="K46" s="299"/>
      <c r="L46" s="299"/>
      <c r="M46" s="299"/>
      <c r="N46" s="290"/>
      <c r="O46" s="237"/>
    </row>
    <row r="47" spans="1:88" ht="67.5" customHeight="1" x14ac:dyDescent="0.25">
      <c r="A47" s="218" t="s">
        <v>246</v>
      </c>
      <c r="B47" s="445"/>
      <c r="C47" s="317" t="s">
        <v>420</v>
      </c>
      <c r="D47" s="323" t="s">
        <v>421</v>
      </c>
      <c r="E47" s="358">
        <v>1</v>
      </c>
      <c r="F47" s="358"/>
      <c r="G47" s="324" t="s">
        <v>536</v>
      </c>
      <c r="H47" s="311" t="s">
        <v>431</v>
      </c>
      <c r="I47" s="301">
        <v>1</v>
      </c>
      <c r="J47" s="396"/>
      <c r="K47" s="397"/>
      <c r="L47" s="397"/>
      <c r="M47" s="299">
        <f>I47+J47+K47+L47</f>
        <v>1</v>
      </c>
      <c r="N47" s="290" t="s">
        <v>544</v>
      </c>
      <c r="O47" s="237"/>
    </row>
    <row r="48" spans="1:88" ht="12.75" x14ac:dyDescent="0.25">
      <c r="A48" s="218"/>
      <c r="B48" s="419" t="s">
        <v>395</v>
      </c>
      <c r="C48" s="420"/>
      <c r="D48" s="420"/>
      <c r="E48" s="420"/>
      <c r="F48" s="420"/>
      <c r="G48" s="420"/>
      <c r="H48" s="421"/>
      <c r="I48" s="228">
        <f>(SUM(I40:I47))/8</f>
        <v>0.125</v>
      </c>
      <c r="J48" s="228">
        <f>(SUM(J40:J47))/8</f>
        <v>0</v>
      </c>
      <c r="K48" s="228">
        <f>(SUM(K40:K47))/8</f>
        <v>0</v>
      </c>
      <c r="L48" s="228">
        <f>(SUM(L40:L47))/8</f>
        <v>0</v>
      </c>
      <c r="M48" s="228">
        <f>SUM(I48:L48)</f>
        <v>0.125</v>
      </c>
      <c r="N48" s="405"/>
      <c r="O48" s="237"/>
    </row>
    <row r="49" spans="1:15" ht="18.75" customHeight="1" x14ac:dyDescent="0.25">
      <c r="A49" s="218"/>
      <c r="B49" s="436" t="s">
        <v>381</v>
      </c>
      <c r="C49" s="436"/>
      <c r="D49" s="436"/>
      <c r="E49" s="436"/>
      <c r="F49" s="436"/>
      <c r="G49" s="436"/>
      <c r="H49" s="436"/>
      <c r="I49" s="436"/>
      <c r="J49" s="436"/>
      <c r="K49" s="436"/>
      <c r="L49" s="436"/>
      <c r="M49" s="436"/>
      <c r="N49" s="436"/>
      <c r="O49" s="237"/>
    </row>
    <row r="50" spans="1:15" ht="53.25" customHeight="1" x14ac:dyDescent="0.25">
      <c r="A50" s="218" t="s">
        <v>245</v>
      </c>
      <c r="B50" s="454" t="s">
        <v>197</v>
      </c>
      <c r="C50" s="439" t="s">
        <v>368</v>
      </c>
      <c r="D50" s="439" t="s">
        <v>369</v>
      </c>
      <c r="E50" s="354">
        <v>35</v>
      </c>
      <c r="F50" s="354" t="s">
        <v>501</v>
      </c>
      <c r="G50" s="325" t="s">
        <v>11</v>
      </c>
      <c r="H50" s="456" t="s">
        <v>253</v>
      </c>
      <c r="I50" s="182"/>
      <c r="J50" s="220"/>
      <c r="K50" s="220"/>
      <c r="L50" s="283"/>
      <c r="M50" s="282"/>
      <c r="N50" s="290"/>
    </row>
    <row r="51" spans="1:15" ht="48" customHeight="1" x14ac:dyDescent="0.25">
      <c r="A51" s="218" t="s">
        <v>245</v>
      </c>
      <c r="B51" s="455"/>
      <c r="C51" s="440"/>
      <c r="D51" s="440"/>
      <c r="E51" s="355">
        <v>25</v>
      </c>
      <c r="F51" s="355" t="s">
        <v>502</v>
      </c>
      <c r="G51" s="224" t="s">
        <v>13</v>
      </c>
      <c r="H51" s="457"/>
      <c r="I51" s="182"/>
      <c r="J51" s="220"/>
      <c r="K51" s="220"/>
      <c r="L51" s="283"/>
      <c r="M51" s="282"/>
      <c r="N51" s="290"/>
      <c r="O51" s="237"/>
    </row>
    <row r="52" spans="1:15" ht="70.5" customHeight="1" x14ac:dyDescent="0.25">
      <c r="A52" s="218" t="s">
        <v>245</v>
      </c>
      <c r="B52" s="455"/>
      <c r="C52" s="440"/>
      <c r="D52" s="440"/>
      <c r="E52" s="352">
        <v>1</v>
      </c>
      <c r="F52" s="355" t="s">
        <v>503</v>
      </c>
      <c r="G52" s="325" t="s">
        <v>108</v>
      </c>
      <c r="H52" s="457"/>
      <c r="I52" s="182"/>
      <c r="J52" s="220"/>
      <c r="K52" s="220"/>
      <c r="L52" s="283"/>
      <c r="M52" s="282"/>
      <c r="N52" s="290"/>
    </row>
    <row r="53" spans="1:15" ht="93" customHeight="1" x14ac:dyDescent="0.25">
      <c r="A53" s="218" t="s">
        <v>245</v>
      </c>
      <c r="B53" s="455"/>
      <c r="C53" s="440"/>
      <c r="D53" s="440"/>
      <c r="E53" s="352">
        <v>1</v>
      </c>
      <c r="F53" s="355" t="s">
        <v>504</v>
      </c>
      <c r="G53" s="326" t="s">
        <v>23</v>
      </c>
      <c r="H53" s="457"/>
      <c r="I53" s="182"/>
      <c r="J53" s="220"/>
      <c r="K53" s="220"/>
      <c r="L53" s="283"/>
      <c r="M53" s="282"/>
      <c r="N53" s="290"/>
    </row>
    <row r="54" spans="1:15" ht="96.75" customHeight="1" x14ac:dyDescent="0.25">
      <c r="A54" s="218" t="s">
        <v>245</v>
      </c>
      <c r="B54" s="455"/>
      <c r="C54" s="440"/>
      <c r="D54" s="440"/>
      <c r="E54" s="352">
        <v>1</v>
      </c>
      <c r="F54" s="355" t="s">
        <v>505</v>
      </c>
      <c r="G54" s="326" t="s">
        <v>370</v>
      </c>
      <c r="H54" s="457"/>
      <c r="I54" s="182"/>
      <c r="J54" s="220"/>
      <c r="K54" s="220"/>
      <c r="L54" s="283"/>
      <c r="M54" s="282"/>
      <c r="N54" s="290"/>
    </row>
    <row r="55" spans="1:15" ht="81" customHeight="1" x14ac:dyDescent="0.25">
      <c r="A55" s="218" t="s">
        <v>245</v>
      </c>
      <c r="B55" s="455"/>
      <c r="C55" s="441"/>
      <c r="D55" s="441"/>
      <c r="E55" s="352">
        <v>1</v>
      </c>
      <c r="F55" s="355" t="s">
        <v>506</v>
      </c>
      <c r="G55" s="326" t="s">
        <v>371</v>
      </c>
      <c r="H55" s="457"/>
      <c r="I55" s="182"/>
      <c r="J55" s="220"/>
      <c r="K55" s="220"/>
      <c r="L55" s="283"/>
      <c r="M55" s="282"/>
      <c r="N55" s="290"/>
    </row>
    <row r="56" spans="1:15" ht="111.75" customHeight="1" x14ac:dyDescent="0.25">
      <c r="A56" s="218" t="s">
        <v>245</v>
      </c>
      <c r="B56" s="455"/>
      <c r="C56" s="416" t="s">
        <v>372</v>
      </c>
      <c r="D56" s="417" t="s">
        <v>418</v>
      </c>
      <c r="E56" s="328">
        <v>1</v>
      </c>
      <c r="F56" s="357" t="s">
        <v>507</v>
      </c>
      <c r="G56" s="224" t="s">
        <v>459</v>
      </c>
      <c r="H56" s="457"/>
      <c r="I56" s="182"/>
      <c r="J56" s="220"/>
      <c r="K56" s="220"/>
      <c r="L56" s="283"/>
      <c r="M56" s="282"/>
      <c r="N56" s="290"/>
    </row>
    <row r="57" spans="1:15" ht="94.5" customHeight="1" x14ac:dyDescent="0.25">
      <c r="A57" s="218" t="s">
        <v>245</v>
      </c>
      <c r="B57" s="455"/>
      <c r="C57" s="418"/>
      <c r="D57" s="417"/>
      <c r="E57" s="328">
        <v>1</v>
      </c>
      <c r="F57" s="357" t="s">
        <v>508</v>
      </c>
      <c r="G57" s="224" t="s">
        <v>373</v>
      </c>
      <c r="H57" s="457"/>
      <c r="I57" s="182"/>
      <c r="J57" s="220"/>
      <c r="K57" s="220"/>
      <c r="L57" s="283"/>
      <c r="M57" s="281"/>
      <c r="N57" s="290"/>
    </row>
    <row r="58" spans="1:15" ht="80.25" customHeight="1" x14ac:dyDescent="0.25">
      <c r="A58" s="218" t="s">
        <v>245</v>
      </c>
      <c r="B58" s="455"/>
      <c r="C58" s="415" t="s">
        <v>374</v>
      </c>
      <c r="D58" s="417" t="s">
        <v>409</v>
      </c>
      <c r="E58" s="328">
        <v>1</v>
      </c>
      <c r="F58" s="363" t="s">
        <v>509</v>
      </c>
      <c r="G58" s="224" t="s">
        <v>20</v>
      </c>
      <c r="H58" s="457"/>
      <c r="I58" s="182"/>
      <c r="J58" s="300"/>
      <c r="K58" s="220"/>
      <c r="L58" s="283"/>
      <c r="M58" s="281"/>
      <c r="N58" s="290"/>
    </row>
    <row r="59" spans="1:15" ht="96" customHeight="1" x14ac:dyDescent="0.25">
      <c r="A59" s="218" t="s">
        <v>245</v>
      </c>
      <c r="B59" s="455"/>
      <c r="C59" s="416"/>
      <c r="D59" s="417"/>
      <c r="E59" s="328">
        <v>1</v>
      </c>
      <c r="F59" s="363" t="s">
        <v>510</v>
      </c>
      <c r="G59" s="224" t="s">
        <v>460</v>
      </c>
      <c r="H59" s="457"/>
      <c r="I59" s="182"/>
      <c r="J59" s="220"/>
      <c r="K59" s="220"/>
      <c r="L59" s="283"/>
      <c r="M59" s="281"/>
      <c r="N59" s="290"/>
    </row>
    <row r="60" spans="1:15" ht="57.75" customHeight="1" x14ac:dyDescent="0.25">
      <c r="A60" s="218" t="s">
        <v>245</v>
      </c>
      <c r="B60" s="455"/>
      <c r="C60" s="451" t="s">
        <v>375</v>
      </c>
      <c r="D60" s="415" t="s">
        <v>423</v>
      </c>
      <c r="E60" s="422">
        <v>1</v>
      </c>
      <c r="F60" s="422" t="s">
        <v>514</v>
      </c>
      <c r="G60" s="451" t="s">
        <v>25</v>
      </c>
      <c r="H60" s="457"/>
      <c r="I60" s="437"/>
      <c r="J60" s="431"/>
      <c r="K60" s="431"/>
      <c r="L60" s="427"/>
      <c r="M60" s="429"/>
      <c r="N60" s="443"/>
    </row>
    <row r="61" spans="1:15" ht="72" customHeight="1" x14ac:dyDescent="0.25">
      <c r="A61" s="218" t="s">
        <v>245</v>
      </c>
      <c r="B61" s="455"/>
      <c r="C61" s="451"/>
      <c r="D61" s="416"/>
      <c r="E61" s="423"/>
      <c r="F61" s="423"/>
      <c r="G61" s="451"/>
      <c r="H61" s="457"/>
      <c r="I61" s="438"/>
      <c r="J61" s="432"/>
      <c r="K61" s="432"/>
      <c r="L61" s="428"/>
      <c r="M61" s="430"/>
      <c r="N61" s="444"/>
    </row>
    <row r="62" spans="1:15" ht="63.75" customHeight="1" x14ac:dyDescent="0.25">
      <c r="A62" s="218" t="s">
        <v>245</v>
      </c>
      <c r="B62" s="455"/>
      <c r="C62" s="451"/>
      <c r="D62" s="416"/>
      <c r="E62" s="355">
        <v>1</v>
      </c>
      <c r="F62" s="355" t="s">
        <v>515</v>
      </c>
      <c r="G62" s="224" t="s">
        <v>28</v>
      </c>
      <c r="H62" s="457"/>
      <c r="I62" s="182"/>
      <c r="J62" s="220"/>
      <c r="K62" s="220"/>
      <c r="L62" s="283"/>
      <c r="M62" s="281"/>
      <c r="N62" s="290"/>
    </row>
    <row r="63" spans="1:15" ht="61.5" customHeight="1" x14ac:dyDescent="0.25">
      <c r="A63" s="218" t="s">
        <v>245</v>
      </c>
      <c r="B63" s="455"/>
      <c r="C63" s="451"/>
      <c r="D63" s="418"/>
      <c r="E63" s="356">
        <v>4</v>
      </c>
      <c r="F63" s="356" t="s">
        <v>516</v>
      </c>
      <c r="G63" s="224" t="s">
        <v>30</v>
      </c>
      <c r="H63" s="457"/>
      <c r="I63" s="182"/>
      <c r="J63" s="220"/>
      <c r="K63" s="220"/>
      <c r="L63" s="283"/>
      <c r="M63" s="281"/>
      <c r="N63" s="290"/>
    </row>
    <row r="64" spans="1:15" ht="103.5" customHeight="1" x14ac:dyDescent="0.25">
      <c r="A64" s="218" t="s">
        <v>245</v>
      </c>
      <c r="B64" s="455"/>
      <c r="C64" s="452" t="s">
        <v>376</v>
      </c>
      <c r="D64" s="415" t="s">
        <v>377</v>
      </c>
      <c r="E64" s="313">
        <v>1</v>
      </c>
      <c r="F64" s="354" t="s">
        <v>511</v>
      </c>
      <c r="G64" s="224" t="s">
        <v>35</v>
      </c>
      <c r="H64" s="457"/>
      <c r="I64" s="182"/>
      <c r="J64" s="220"/>
      <c r="K64" s="220"/>
      <c r="L64" s="283"/>
      <c r="M64" s="281"/>
      <c r="N64" s="290"/>
    </row>
    <row r="65" spans="1:17" ht="64.5" customHeight="1" x14ac:dyDescent="0.25">
      <c r="A65" s="218" t="s">
        <v>245</v>
      </c>
      <c r="B65" s="455"/>
      <c r="C65" s="452"/>
      <c r="D65" s="416"/>
      <c r="E65" s="352">
        <v>1</v>
      </c>
      <c r="F65" s="355" t="s">
        <v>512</v>
      </c>
      <c r="G65" s="224" t="s">
        <v>22</v>
      </c>
      <c r="H65" s="457"/>
      <c r="I65" s="182"/>
      <c r="J65" s="220"/>
      <c r="K65" s="220"/>
      <c r="L65" s="283"/>
      <c r="M65" s="281"/>
      <c r="N65" s="290"/>
    </row>
    <row r="66" spans="1:17" ht="63.75" customHeight="1" x14ac:dyDescent="0.25">
      <c r="A66" s="218" t="s">
        <v>245</v>
      </c>
      <c r="B66" s="455"/>
      <c r="C66" s="452"/>
      <c r="D66" s="418"/>
      <c r="E66" s="356">
        <v>1</v>
      </c>
      <c r="F66" s="356" t="s">
        <v>513</v>
      </c>
      <c r="G66" s="224" t="s">
        <v>37</v>
      </c>
      <c r="H66" s="457"/>
      <c r="I66" s="182"/>
      <c r="J66" s="220"/>
      <c r="K66" s="220"/>
      <c r="L66" s="283"/>
      <c r="M66" s="281"/>
      <c r="N66" s="290"/>
    </row>
    <row r="67" spans="1:17" ht="65.25" customHeight="1" x14ac:dyDescent="0.25">
      <c r="A67" s="218" t="s">
        <v>246</v>
      </c>
      <c r="B67" s="455"/>
      <c r="C67" s="225" t="s">
        <v>378</v>
      </c>
      <c r="D67" s="270" t="s">
        <v>379</v>
      </c>
      <c r="E67" s="363">
        <v>3</v>
      </c>
      <c r="F67" s="363"/>
      <c r="G67" s="224" t="s">
        <v>392</v>
      </c>
      <c r="H67" s="457"/>
      <c r="I67" s="182"/>
      <c r="J67" s="220"/>
      <c r="K67" s="220"/>
      <c r="L67" s="283"/>
      <c r="M67" s="281"/>
      <c r="N67" s="290"/>
      <c r="O67" s="245"/>
      <c r="P67" s="245"/>
      <c r="Q67" s="246"/>
    </row>
    <row r="68" spans="1:17" ht="12.75" customHeight="1" x14ac:dyDescent="0.25">
      <c r="A68" s="218"/>
      <c r="B68" s="419" t="s">
        <v>396</v>
      </c>
      <c r="C68" s="420"/>
      <c r="D68" s="420"/>
      <c r="E68" s="420"/>
      <c r="F68" s="420"/>
      <c r="G68" s="420"/>
      <c r="H68" s="421"/>
      <c r="I68" s="228">
        <f>SUM(I50:I67)/17</f>
        <v>0</v>
      </c>
      <c r="J68" s="228">
        <f t="shared" ref="J68:L68" si="1">SUM(J50:J67)/17</f>
        <v>0</v>
      </c>
      <c r="K68" s="228">
        <f t="shared" si="1"/>
        <v>0</v>
      </c>
      <c r="L68" s="228">
        <f t="shared" si="1"/>
        <v>0</v>
      </c>
      <c r="M68" s="228">
        <f>SUM(I68:L68)</f>
        <v>0</v>
      </c>
      <c r="N68" s="406"/>
      <c r="O68" s="237"/>
    </row>
    <row r="69" spans="1:17" ht="133.5" customHeight="1" x14ac:dyDescent="0.25">
      <c r="A69" s="247" t="s">
        <v>246</v>
      </c>
      <c r="B69" s="264" t="s">
        <v>200</v>
      </c>
      <c r="C69" s="225" t="s">
        <v>380</v>
      </c>
      <c r="D69" s="225" t="s">
        <v>410</v>
      </c>
      <c r="E69" s="357">
        <v>12</v>
      </c>
      <c r="F69" s="357"/>
      <c r="G69" s="225" t="s">
        <v>517</v>
      </c>
      <c r="H69" s="238" t="s">
        <v>253</v>
      </c>
      <c r="I69" s="182"/>
      <c r="J69" s="220"/>
      <c r="K69" s="220"/>
      <c r="L69" s="284"/>
      <c r="M69" s="282"/>
      <c r="N69" s="290"/>
      <c r="O69" s="248"/>
      <c r="P69" s="243"/>
      <c r="Q69" s="243"/>
    </row>
    <row r="70" spans="1:17" ht="12.75" customHeight="1" thickBot="1" x14ac:dyDescent="0.3">
      <c r="A70" s="218"/>
      <c r="B70" s="419" t="s">
        <v>397</v>
      </c>
      <c r="C70" s="420"/>
      <c r="D70" s="420"/>
      <c r="E70" s="420"/>
      <c r="F70" s="420"/>
      <c r="G70" s="420"/>
      <c r="H70" s="421"/>
      <c r="I70" s="228">
        <f>+I69</f>
        <v>0</v>
      </c>
      <c r="J70" s="228">
        <f t="shared" ref="J70:L70" si="2">+J69</f>
        <v>0</v>
      </c>
      <c r="K70" s="228">
        <f t="shared" si="2"/>
        <v>0</v>
      </c>
      <c r="L70" s="228">
        <f t="shared" si="2"/>
        <v>0</v>
      </c>
      <c r="M70" s="228">
        <f>SUM(I70:L70)</f>
        <v>0</v>
      </c>
      <c r="N70" s="406"/>
      <c r="O70" s="237"/>
    </row>
    <row r="71" spans="1:17" ht="90" customHeight="1" thickBot="1" x14ac:dyDescent="0.3">
      <c r="A71" s="247" t="s">
        <v>245</v>
      </c>
      <c r="B71" s="454" t="s">
        <v>199</v>
      </c>
      <c r="C71" s="415" t="s">
        <v>323</v>
      </c>
      <c r="D71" s="412" t="s">
        <v>452</v>
      </c>
      <c r="E71" s="401">
        <v>1</v>
      </c>
      <c r="F71" s="359" t="s">
        <v>518</v>
      </c>
      <c r="G71" s="327" t="s">
        <v>438</v>
      </c>
      <c r="H71" s="453" t="s">
        <v>332</v>
      </c>
      <c r="I71" s="220"/>
      <c r="J71" s="220"/>
      <c r="K71" s="220"/>
      <c r="L71" s="220"/>
      <c r="M71" s="234"/>
      <c r="N71" s="303"/>
    </row>
    <row r="72" spans="1:17" ht="117" customHeight="1" thickBot="1" x14ac:dyDescent="0.3">
      <c r="A72" s="247" t="s">
        <v>245</v>
      </c>
      <c r="B72" s="455"/>
      <c r="C72" s="416"/>
      <c r="D72" s="413"/>
      <c r="E72" s="399">
        <v>1</v>
      </c>
      <c r="F72" s="360" t="s">
        <v>519</v>
      </c>
      <c r="G72" s="327" t="s">
        <v>439</v>
      </c>
      <c r="H72" s="453"/>
      <c r="I72" s="220"/>
      <c r="J72" s="220"/>
      <c r="K72" s="220"/>
      <c r="L72" s="222"/>
      <c r="M72" s="236"/>
      <c r="N72" s="303"/>
    </row>
    <row r="73" spans="1:17" ht="139.5" customHeight="1" thickBot="1" x14ac:dyDescent="0.3">
      <c r="A73" s="247" t="s">
        <v>245</v>
      </c>
      <c r="B73" s="455"/>
      <c r="C73" s="416"/>
      <c r="D73" s="412" t="s">
        <v>453</v>
      </c>
      <c r="E73" s="401">
        <v>1</v>
      </c>
      <c r="F73" s="359" t="s">
        <v>520</v>
      </c>
      <c r="G73" s="327" t="s">
        <v>440</v>
      </c>
      <c r="H73" s="453"/>
      <c r="I73" s="222"/>
      <c r="J73" s="222"/>
      <c r="K73" s="220"/>
      <c r="L73" s="222"/>
      <c r="M73" s="236"/>
      <c r="N73" s="303"/>
    </row>
    <row r="74" spans="1:17" ht="132" customHeight="1" thickBot="1" x14ac:dyDescent="0.3">
      <c r="A74" s="247" t="s">
        <v>245</v>
      </c>
      <c r="B74" s="455"/>
      <c r="C74" s="416"/>
      <c r="D74" s="414"/>
      <c r="E74" s="400">
        <v>1</v>
      </c>
      <c r="F74" s="361" t="s">
        <v>521</v>
      </c>
      <c r="G74" s="327" t="s">
        <v>441</v>
      </c>
      <c r="H74" s="453"/>
      <c r="I74" s="182"/>
      <c r="J74" s="222"/>
      <c r="K74" s="182"/>
      <c r="L74" s="182"/>
      <c r="M74" s="236"/>
      <c r="N74" s="303"/>
    </row>
    <row r="75" spans="1:17" ht="143.25" customHeight="1" thickBot="1" x14ac:dyDescent="0.3">
      <c r="A75" s="247" t="s">
        <v>245</v>
      </c>
      <c r="B75" s="455"/>
      <c r="C75" s="416"/>
      <c r="D75" s="414"/>
      <c r="E75" s="400">
        <v>1</v>
      </c>
      <c r="F75" s="361" t="s">
        <v>522</v>
      </c>
      <c r="G75" s="327" t="s">
        <v>442</v>
      </c>
      <c r="H75" s="453"/>
      <c r="I75" s="182"/>
      <c r="J75" s="222"/>
      <c r="K75" s="182"/>
      <c r="L75" s="182"/>
      <c r="M75" s="236"/>
      <c r="N75" s="303"/>
    </row>
    <row r="76" spans="1:17" ht="140.25" customHeight="1" thickBot="1" x14ac:dyDescent="0.3">
      <c r="A76" s="247" t="s">
        <v>245</v>
      </c>
      <c r="B76" s="455"/>
      <c r="C76" s="416"/>
      <c r="D76" s="414"/>
      <c r="E76" s="400">
        <v>1</v>
      </c>
      <c r="F76" s="361" t="s">
        <v>523</v>
      </c>
      <c r="G76" s="327" t="s">
        <v>443</v>
      </c>
      <c r="H76" s="453"/>
      <c r="I76" s="182"/>
      <c r="J76" s="222"/>
      <c r="K76" s="182"/>
      <c r="L76" s="182"/>
      <c r="M76" s="236"/>
      <c r="N76" s="303"/>
    </row>
    <row r="77" spans="1:17" ht="132.75" customHeight="1" thickBot="1" x14ac:dyDescent="0.3">
      <c r="A77" s="247" t="s">
        <v>245</v>
      </c>
      <c r="B77" s="455"/>
      <c r="C77" s="416"/>
      <c r="D77" s="414"/>
      <c r="E77" s="400">
        <v>1</v>
      </c>
      <c r="F77" s="361" t="s">
        <v>524</v>
      </c>
      <c r="G77" s="327" t="s">
        <v>444</v>
      </c>
      <c r="H77" s="453"/>
      <c r="I77" s="182"/>
      <c r="J77" s="222"/>
      <c r="K77" s="182"/>
      <c r="L77" s="182"/>
      <c r="M77" s="236"/>
      <c r="N77" s="303"/>
    </row>
    <row r="78" spans="1:17" ht="148.5" customHeight="1" thickBot="1" x14ac:dyDescent="0.3">
      <c r="A78" s="247" t="s">
        <v>245</v>
      </c>
      <c r="B78" s="455"/>
      <c r="C78" s="416"/>
      <c r="D78" s="414"/>
      <c r="E78" s="400">
        <v>1</v>
      </c>
      <c r="F78" s="361" t="s">
        <v>525</v>
      </c>
      <c r="G78" s="327" t="s">
        <v>445</v>
      </c>
      <c r="H78" s="453"/>
      <c r="I78" s="182"/>
      <c r="J78" s="222"/>
      <c r="K78" s="182"/>
      <c r="L78" s="182"/>
      <c r="M78" s="236"/>
      <c r="N78" s="303"/>
    </row>
    <row r="79" spans="1:17" ht="168" customHeight="1" thickBot="1" x14ac:dyDescent="0.3">
      <c r="A79" s="247" t="s">
        <v>245</v>
      </c>
      <c r="B79" s="455"/>
      <c r="C79" s="416"/>
      <c r="D79" s="414"/>
      <c r="E79" s="400">
        <v>1</v>
      </c>
      <c r="F79" s="361" t="s">
        <v>526</v>
      </c>
      <c r="G79" s="327" t="s">
        <v>446</v>
      </c>
      <c r="H79" s="453"/>
      <c r="I79" s="222"/>
      <c r="J79" s="222"/>
      <c r="K79" s="220"/>
      <c r="L79" s="222"/>
      <c r="M79" s="236"/>
      <c r="N79" s="303"/>
    </row>
    <row r="80" spans="1:17" ht="183.75" customHeight="1" thickBot="1" x14ac:dyDescent="0.3">
      <c r="A80" s="247" t="s">
        <v>245</v>
      </c>
      <c r="B80" s="455"/>
      <c r="C80" s="416"/>
      <c r="D80" s="413"/>
      <c r="E80" s="399">
        <v>1</v>
      </c>
      <c r="F80" s="360" t="s">
        <v>527</v>
      </c>
      <c r="G80" s="327" t="s">
        <v>447</v>
      </c>
      <c r="H80" s="453"/>
      <c r="I80" s="222"/>
      <c r="J80" s="222"/>
      <c r="K80" s="220"/>
      <c r="L80" s="222"/>
      <c r="M80" s="234"/>
      <c r="N80" s="303"/>
    </row>
    <row r="81" spans="1:16" ht="186.75" customHeight="1" thickBot="1" x14ac:dyDescent="0.3">
      <c r="A81" s="247" t="s">
        <v>245</v>
      </c>
      <c r="B81" s="455"/>
      <c r="C81" s="416"/>
      <c r="D81" s="412" t="s">
        <v>454</v>
      </c>
      <c r="E81" s="401">
        <v>1</v>
      </c>
      <c r="F81" s="359" t="s">
        <v>528</v>
      </c>
      <c r="G81" s="327" t="s">
        <v>448</v>
      </c>
      <c r="H81" s="453"/>
      <c r="I81" s="222"/>
      <c r="J81" s="222"/>
      <c r="K81" s="220"/>
      <c r="L81" s="222"/>
      <c r="M81" s="236"/>
      <c r="N81" s="303"/>
    </row>
    <row r="82" spans="1:16" ht="186.75" customHeight="1" thickBot="1" x14ac:dyDescent="0.3">
      <c r="A82" s="247" t="s">
        <v>245</v>
      </c>
      <c r="B82" s="455"/>
      <c r="C82" s="416"/>
      <c r="D82" s="414"/>
      <c r="E82" s="400">
        <v>1</v>
      </c>
      <c r="F82" s="361" t="s">
        <v>529</v>
      </c>
      <c r="G82" s="327" t="s">
        <v>449</v>
      </c>
      <c r="H82" s="453"/>
      <c r="I82" s="222"/>
      <c r="J82" s="220"/>
      <c r="K82" s="220"/>
      <c r="L82" s="222"/>
      <c r="M82" s="236"/>
      <c r="N82" s="303"/>
    </row>
    <row r="83" spans="1:16" ht="126.75" customHeight="1" thickBot="1" x14ac:dyDescent="0.3">
      <c r="A83" s="247" t="s">
        <v>245</v>
      </c>
      <c r="B83" s="455"/>
      <c r="C83" s="416"/>
      <c r="D83" s="413"/>
      <c r="E83" s="399">
        <v>1</v>
      </c>
      <c r="F83" s="360" t="s">
        <v>530</v>
      </c>
      <c r="G83" s="327" t="s">
        <v>450</v>
      </c>
      <c r="H83" s="453"/>
      <c r="I83" s="220"/>
      <c r="J83" s="220"/>
      <c r="K83" s="220"/>
      <c r="L83" s="220"/>
      <c r="M83" s="234"/>
      <c r="N83" s="303"/>
    </row>
    <row r="84" spans="1:16" ht="98.25" customHeight="1" thickBot="1" x14ac:dyDescent="0.3">
      <c r="A84" s="247" t="s">
        <v>245</v>
      </c>
      <c r="B84" s="455"/>
      <c r="C84" s="416"/>
      <c r="D84" s="412" t="s">
        <v>455</v>
      </c>
      <c r="E84" s="401">
        <v>1</v>
      </c>
      <c r="F84" s="359" t="s">
        <v>532</v>
      </c>
      <c r="G84" s="327" t="s">
        <v>531</v>
      </c>
      <c r="H84" s="453"/>
      <c r="I84" s="220"/>
      <c r="J84" s="220"/>
      <c r="K84" s="220"/>
      <c r="L84" s="220"/>
      <c r="M84" s="234"/>
      <c r="N84" s="303"/>
    </row>
    <row r="85" spans="1:16" ht="128.25" customHeight="1" thickBot="1" x14ac:dyDescent="0.3">
      <c r="A85" s="247" t="s">
        <v>245</v>
      </c>
      <c r="B85" s="455"/>
      <c r="C85" s="416"/>
      <c r="D85" s="414"/>
      <c r="E85" s="400">
        <v>1</v>
      </c>
      <c r="F85" s="361" t="s">
        <v>533</v>
      </c>
      <c r="G85" s="327" t="s">
        <v>451</v>
      </c>
      <c r="H85" s="453"/>
      <c r="I85" s="220"/>
      <c r="J85" s="220"/>
      <c r="K85" s="220"/>
      <c r="L85" s="220"/>
      <c r="M85" s="234"/>
      <c r="N85" s="303"/>
    </row>
    <row r="86" spans="1:16" ht="137.25" customHeight="1" thickBot="1" x14ac:dyDescent="0.3">
      <c r="A86" s="247" t="s">
        <v>245</v>
      </c>
      <c r="B86" s="455"/>
      <c r="C86" s="416"/>
      <c r="D86" s="414"/>
      <c r="E86" s="400">
        <v>1</v>
      </c>
      <c r="F86" s="361" t="s">
        <v>534</v>
      </c>
      <c r="G86" s="327" t="s">
        <v>110</v>
      </c>
      <c r="H86" s="453"/>
      <c r="I86" s="222"/>
      <c r="J86" s="220"/>
      <c r="K86" s="220"/>
      <c r="L86" s="222"/>
      <c r="M86" s="236"/>
      <c r="N86" s="303"/>
    </row>
    <row r="87" spans="1:16" ht="138" customHeight="1" thickBot="1" x14ac:dyDescent="0.3">
      <c r="A87" s="247" t="s">
        <v>245</v>
      </c>
      <c r="B87" s="455"/>
      <c r="C87" s="416"/>
      <c r="D87" s="413"/>
      <c r="E87" s="399">
        <v>1</v>
      </c>
      <c r="F87" s="360" t="s">
        <v>535</v>
      </c>
      <c r="G87" s="327" t="s">
        <v>111</v>
      </c>
      <c r="H87" s="453"/>
      <c r="I87" s="222"/>
      <c r="J87" s="220"/>
      <c r="K87" s="220"/>
      <c r="L87" s="222"/>
      <c r="M87" s="236"/>
      <c r="N87" s="303"/>
    </row>
    <row r="88" spans="1:16" ht="12.75" customHeight="1" x14ac:dyDescent="0.25">
      <c r="A88" s="218"/>
      <c r="B88" s="419" t="s">
        <v>398</v>
      </c>
      <c r="C88" s="420"/>
      <c r="D88" s="420"/>
      <c r="E88" s="420"/>
      <c r="F88" s="420"/>
      <c r="G88" s="420"/>
      <c r="H88" s="421"/>
      <c r="I88" s="228">
        <f>SUM(I71:I87)/17</f>
        <v>0</v>
      </c>
      <c r="J88" s="228">
        <f t="shared" ref="J88:L88" si="3">SUM(J71:J87)/17</f>
        <v>0</v>
      </c>
      <c r="K88" s="228">
        <f t="shared" si="3"/>
        <v>0</v>
      </c>
      <c r="L88" s="228">
        <f t="shared" si="3"/>
        <v>0</v>
      </c>
      <c r="M88" s="228">
        <f>SUM(I88:L88)</f>
        <v>0</v>
      </c>
      <c r="N88" s="405"/>
      <c r="O88" s="237"/>
    </row>
    <row r="89" spans="1:16" s="252" customFormat="1" ht="46.5" customHeight="1" x14ac:dyDescent="0.25">
      <c r="A89" s="249"/>
      <c r="B89" s="265" t="s">
        <v>339</v>
      </c>
      <c r="C89" s="239" t="s">
        <v>457</v>
      </c>
      <c r="D89" s="239" t="s">
        <v>556</v>
      </c>
      <c r="E89" s="312"/>
      <c r="F89" s="312"/>
      <c r="G89" s="448" t="s">
        <v>557</v>
      </c>
      <c r="H89" s="449"/>
      <c r="I89" s="240">
        <f>(+I88+I70+I68+I48+I38)/5</f>
        <v>2.5000000000000001E-2</v>
      </c>
      <c r="J89" s="240">
        <f>(+J88+J70+J68+J48+J38)/5</f>
        <v>0</v>
      </c>
      <c r="K89" s="240">
        <f>(+K88+K70+K68+K48+K38)/5</f>
        <v>0</v>
      </c>
      <c r="L89" s="240">
        <f>(+L88+L70+L68+L48+L38)/5</f>
        <v>0</v>
      </c>
      <c r="M89" s="240">
        <f>(+M88+M70+M68+M48+M38)/5</f>
        <v>2.5000000000000001E-2</v>
      </c>
      <c r="N89" s="292"/>
      <c r="O89" s="250"/>
      <c r="P89" s="251"/>
    </row>
    <row r="90" spans="1:16" hidden="1" x14ac:dyDescent="0.25"/>
    <row r="91" spans="1:16" hidden="1" x14ac:dyDescent="0.25"/>
    <row r="92" spans="1:16" ht="12.75" hidden="1" x14ac:dyDescent="0.25">
      <c r="B92" s="446" t="s">
        <v>393</v>
      </c>
      <c r="C92" s="447"/>
      <c r="D92" s="450" t="s">
        <v>390</v>
      </c>
      <c r="E92" s="450"/>
      <c r="F92" s="450"/>
      <c r="G92" s="450"/>
      <c r="H92" s="255"/>
    </row>
    <row r="93" spans="1:16" ht="12.75" hidden="1" x14ac:dyDescent="0.25">
      <c r="B93" s="218" t="s">
        <v>382</v>
      </c>
      <c r="C93" s="285" t="s">
        <v>383</v>
      </c>
      <c r="D93" s="218" t="s">
        <v>385</v>
      </c>
      <c r="E93" s="218"/>
      <c r="F93" s="218"/>
      <c r="G93" s="218" t="s">
        <v>386</v>
      </c>
      <c r="H93" s="255"/>
      <c r="O93" s="256"/>
    </row>
    <row r="94" spans="1:16" ht="99.75" hidden="1" customHeight="1" x14ac:dyDescent="0.25">
      <c r="B94" s="269" t="s">
        <v>198</v>
      </c>
      <c r="C94" s="286">
        <f>+M38</f>
        <v>0</v>
      </c>
      <c r="D94" s="219" t="str">
        <f>+H4</f>
        <v>Direccion Administrativa y Financiera</v>
      </c>
      <c r="E94" s="328"/>
      <c r="F94" s="328"/>
      <c r="G94" s="257">
        <f>+(M4+M5+M9+M13+M14+M15+M16+M17+M18+M19+M26+M27)/12</f>
        <v>0</v>
      </c>
      <c r="H94" s="255"/>
      <c r="O94" s="256"/>
    </row>
    <row r="95" spans="1:16" ht="66.75" hidden="1" customHeight="1" x14ac:dyDescent="0.25">
      <c r="B95" s="269" t="s">
        <v>244</v>
      </c>
      <c r="C95" s="286">
        <f>+M48</f>
        <v>0.125</v>
      </c>
      <c r="D95" s="219" t="s">
        <v>417</v>
      </c>
      <c r="E95" s="328"/>
      <c r="F95" s="328"/>
      <c r="G95" s="257">
        <f>+(M20+M21+M22)/3</f>
        <v>0</v>
      </c>
      <c r="H95" s="255"/>
      <c r="O95" s="256"/>
    </row>
    <row r="96" spans="1:16" ht="115.5" hidden="1" customHeight="1" x14ac:dyDescent="0.25">
      <c r="B96" s="269" t="s">
        <v>197</v>
      </c>
      <c r="C96" s="286">
        <f>+M68</f>
        <v>0</v>
      </c>
      <c r="D96" s="223" t="str">
        <f>+H23</f>
        <v xml:space="preserve">todas las dependencias </v>
      </c>
      <c r="E96" s="357"/>
      <c r="F96" s="357"/>
      <c r="G96" s="257">
        <f>+M23</f>
        <v>0</v>
      </c>
      <c r="H96" s="255"/>
      <c r="O96" s="256"/>
    </row>
    <row r="97" spans="2:12" ht="56.25" hidden="1" customHeight="1" x14ac:dyDescent="0.25">
      <c r="B97" s="269" t="s">
        <v>200</v>
      </c>
      <c r="C97" s="286">
        <f>+M70</f>
        <v>0</v>
      </c>
      <c r="D97" s="223" t="str">
        <f>+H28</f>
        <v>Despacho Contralora / Direccion Administrativa y Financiera</v>
      </c>
      <c r="E97" s="357"/>
      <c r="F97" s="357"/>
      <c r="G97" s="257">
        <f>(+M28+M29+M30+M36)/4</f>
        <v>0</v>
      </c>
      <c r="H97" s="260" t="e">
        <f>SUM(G94:G104)/11</f>
        <v>#REF!</v>
      </c>
    </row>
    <row r="98" spans="2:12" ht="57.75" hidden="1" customHeight="1" x14ac:dyDescent="0.25">
      <c r="B98" s="269" t="s">
        <v>199</v>
      </c>
      <c r="C98" s="286">
        <f>+M88</f>
        <v>0</v>
      </c>
      <c r="D98" s="223" t="str">
        <f>+H34</f>
        <v>Todas las dependencias / Oficina Asesora de Planeación</v>
      </c>
      <c r="E98" s="357"/>
      <c r="F98" s="357"/>
      <c r="G98" s="257">
        <f>+M34</f>
        <v>0</v>
      </c>
      <c r="H98" s="255"/>
    </row>
    <row r="99" spans="2:12" ht="18" hidden="1" customHeight="1" x14ac:dyDescent="0.25">
      <c r="B99" s="266" t="s">
        <v>384</v>
      </c>
      <c r="C99" s="287">
        <f>SUM(C94:C98)/5</f>
        <v>2.5000000000000001E-2</v>
      </c>
      <c r="D99" s="223" t="str">
        <f>+H35</f>
        <v>Despacho Contralora</v>
      </c>
      <c r="E99" s="357"/>
      <c r="F99" s="357"/>
      <c r="G99" s="257">
        <f>+M35</f>
        <v>0</v>
      </c>
      <c r="H99" s="255"/>
    </row>
    <row r="100" spans="2:12" ht="20.25" hidden="1" customHeight="1" x14ac:dyDescent="0.25">
      <c r="B100" s="267"/>
      <c r="C100" s="259"/>
      <c r="D100" s="223" t="str">
        <f>+H37</f>
        <v>Oficina Asesora de Planeacion</v>
      </c>
      <c r="E100" s="357"/>
      <c r="F100" s="357"/>
      <c r="G100" s="257">
        <f>+M37</f>
        <v>0</v>
      </c>
      <c r="H100" s="255"/>
    </row>
    <row r="101" spans="2:12" ht="25.5" hidden="1" x14ac:dyDescent="0.25">
      <c r="B101" s="267"/>
      <c r="C101" s="259"/>
      <c r="D101" s="223" t="str">
        <f>+H40</f>
        <v>Dirección Tecnica y Control Fiscal</v>
      </c>
      <c r="E101" s="357"/>
      <c r="F101" s="357"/>
      <c r="G101" s="257" t="e">
        <f>+(M40+M41+M50+M51+M52+M53+M54+M55+M56+M57+M58+M59+#REF!+M60+M62+M63+M64+M65+M66+M67+M69)/21</f>
        <v>#REF!</v>
      </c>
      <c r="H101" s="255"/>
    </row>
    <row r="102" spans="2:12" ht="25.5" hidden="1" x14ac:dyDescent="0.25">
      <c r="B102" s="267"/>
      <c r="C102" s="259"/>
      <c r="D102" s="223" t="str">
        <f>+H42</f>
        <v>Dirección Tecnica y Control Fiscal</v>
      </c>
      <c r="E102" s="357"/>
      <c r="F102" s="357"/>
      <c r="G102" s="257">
        <f>+(M42+M44+M47)/3</f>
        <v>0.33333333333333331</v>
      </c>
      <c r="H102" s="255"/>
    </row>
    <row r="103" spans="2:12" ht="25.5" hidden="1" x14ac:dyDescent="0.25">
      <c r="B103" s="267"/>
      <c r="C103" s="259"/>
      <c r="D103" s="223">
        <f>+H43</f>
        <v>0</v>
      </c>
      <c r="E103" s="357"/>
      <c r="F103" s="357"/>
      <c r="G103" s="257">
        <f>+M43</f>
        <v>0</v>
      </c>
      <c r="H103" s="255"/>
    </row>
    <row r="104" spans="2:12" ht="25.5" hidden="1" x14ac:dyDescent="0.25">
      <c r="B104" s="267"/>
      <c r="C104" s="259"/>
      <c r="D104" s="241" t="str">
        <f>+H71</f>
        <v>Oficina de Responsabilidad Fiscal y Jurisdicción Coactiva</v>
      </c>
      <c r="E104" s="367"/>
      <c r="F104" s="367"/>
      <c r="G104" s="257" t="e">
        <f>+(M71+M72+M73+M74+M75+M76+M77+M78+M79+M80+M81+M82+M83+M84+M85+M86+M87+#REF!+#REF!)/19</f>
        <v>#REF!</v>
      </c>
      <c r="H104" s="255"/>
    </row>
    <row r="105" spans="2:12" hidden="1" x14ac:dyDescent="0.25">
      <c r="B105" s="267"/>
      <c r="C105" s="259"/>
      <c r="D105" s="258"/>
      <c r="E105" s="362"/>
      <c r="F105" s="362"/>
      <c r="G105" s="258"/>
      <c r="L105" s="261"/>
    </row>
    <row r="106" spans="2:12" hidden="1" x14ac:dyDescent="0.25">
      <c r="B106" s="267"/>
      <c r="C106" s="259"/>
      <c r="D106" s="259"/>
      <c r="E106" s="362"/>
      <c r="F106" s="362"/>
      <c r="G106" s="262"/>
    </row>
    <row r="107" spans="2:12" hidden="1" x14ac:dyDescent="0.25">
      <c r="B107" s="267"/>
      <c r="C107" s="259"/>
      <c r="D107" s="259"/>
      <c r="E107" s="362"/>
      <c r="F107" s="362"/>
      <c r="G107" s="262"/>
    </row>
    <row r="108" spans="2:12" hidden="1" x14ac:dyDescent="0.25">
      <c r="B108" s="267"/>
      <c r="C108" s="259"/>
      <c r="D108" s="259"/>
      <c r="E108" s="362"/>
      <c r="F108" s="362"/>
      <c r="G108" s="262"/>
    </row>
    <row r="109" spans="2:12" hidden="1" x14ac:dyDescent="0.25">
      <c r="B109" s="267"/>
      <c r="C109" s="259"/>
      <c r="D109" s="259"/>
      <c r="E109" s="362"/>
      <c r="F109" s="362"/>
      <c r="G109" s="262"/>
    </row>
    <row r="110" spans="2:12" hidden="1" x14ac:dyDescent="0.25">
      <c r="B110" s="267"/>
      <c r="C110" s="259"/>
      <c r="D110" s="259"/>
      <c r="E110" s="362"/>
      <c r="F110" s="362"/>
      <c r="G110" s="262"/>
    </row>
    <row r="111" spans="2:12" hidden="1" x14ac:dyDescent="0.25">
      <c r="B111" s="267"/>
      <c r="C111" s="259"/>
      <c r="D111" s="259"/>
      <c r="E111" s="362"/>
      <c r="F111" s="362"/>
      <c r="G111" s="262"/>
    </row>
    <row r="112" spans="2:12" hidden="1" x14ac:dyDescent="0.25">
      <c r="B112" s="267"/>
      <c r="C112" s="259"/>
      <c r="D112" s="259"/>
      <c r="E112" s="362"/>
      <c r="F112" s="362"/>
      <c r="G112" s="262"/>
    </row>
    <row r="113" spans="2:7" hidden="1" x14ac:dyDescent="0.25">
      <c r="B113" s="267"/>
      <c r="C113" s="259"/>
      <c r="D113" s="259"/>
      <c r="E113" s="362"/>
      <c r="F113" s="362"/>
      <c r="G113" s="262"/>
    </row>
    <row r="114" spans="2:7" hidden="1" x14ac:dyDescent="0.25">
      <c r="B114" s="267"/>
      <c r="C114" s="259"/>
      <c r="D114" s="259"/>
      <c r="E114" s="362"/>
      <c r="F114" s="362"/>
      <c r="G114" s="262"/>
    </row>
    <row r="115" spans="2:7" hidden="1" x14ac:dyDescent="0.25">
      <c r="B115" s="267"/>
      <c r="C115" s="259"/>
      <c r="D115" s="259"/>
      <c r="E115" s="362"/>
      <c r="F115" s="362"/>
      <c r="G115" s="262"/>
    </row>
    <row r="116" spans="2:7" hidden="1" x14ac:dyDescent="0.25">
      <c r="B116" s="267"/>
      <c r="C116" s="259"/>
      <c r="D116" s="259"/>
      <c r="E116" s="362"/>
      <c r="F116" s="362"/>
      <c r="G116" s="262"/>
    </row>
    <row r="117" spans="2:7" hidden="1" x14ac:dyDescent="0.25">
      <c r="B117" s="267"/>
      <c r="C117" s="259"/>
      <c r="D117" s="259"/>
      <c r="E117" s="362"/>
      <c r="F117" s="362"/>
      <c r="G117" s="262"/>
    </row>
    <row r="118" spans="2:7" hidden="1" x14ac:dyDescent="0.25">
      <c r="B118" s="267"/>
      <c r="C118" s="259"/>
      <c r="D118" s="259"/>
      <c r="E118" s="362"/>
      <c r="F118" s="362"/>
      <c r="G118" s="262"/>
    </row>
    <row r="119" spans="2:7" hidden="1" x14ac:dyDescent="0.25">
      <c r="B119" s="267"/>
      <c r="C119" s="259"/>
      <c r="D119" s="259"/>
      <c r="E119" s="362"/>
      <c r="F119" s="362"/>
      <c r="G119" s="262"/>
    </row>
    <row r="120" spans="2:7" hidden="1" x14ac:dyDescent="0.25">
      <c r="B120" s="267"/>
      <c r="C120" s="259"/>
      <c r="D120" s="259"/>
      <c r="E120" s="362"/>
      <c r="F120" s="362"/>
      <c r="G120" s="262"/>
    </row>
    <row r="121" spans="2:7" hidden="1" x14ac:dyDescent="0.25">
      <c r="B121" s="267"/>
      <c r="C121" s="259"/>
      <c r="D121" s="259"/>
      <c r="E121" s="362"/>
      <c r="F121" s="362"/>
      <c r="G121" s="262"/>
    </row>
    <row r="122" spans="2:7" hidden="1" x14ac:dyDescent="0.25">
      <c r="B122" s="267"/>
      <c r="C122" s="259"/>
      <c r="D122" s="259"/>
      <c r="E122" s="362"/>
      <c r="F122" s="362"/>
      <c r="G122" s="262"/>
    </row>
    <row r="123" spans="2:7" hidden="1" x14ac:dyDescent="0.25">
      <c r="B123" s="267"/>
      <c r="C123" s="259"/>
    </row>
    <row r="124" spans="2:7" hidden="1" x14ac:dyDescent="0.25">
      <c r="B124" s="267"/>
      <c r="C124" s="259"/>
    </row>
    <row r="125" spans="2:7" hidden="1" x14ac:dyDescent="0.25"/>
    <row r="126" spans="2:7" hidden="1" x14ac:dyDescent="0.25"/>
    <row r="127" spans="2:7" hidden="1" x14ac:dyDescent="0.25"/>
    <row r="128" spans="2:7" hidden="1" x14ac:dyDescent="0.25"/>
    <row r="129" hidden="1" x14ac:dyDescent="0.25"/>
    <row r="130" hidden="1" x14ac:dyDescent="0.25"/>
    <row r="131" hidden="1" x14ac:dyDescent="0.25"/>
    <row r="132" hidden="1" x14ac:dyDescent="0.25"/>
  </sheetData>
  <sheetProtection formatCells="0" formatColumns="0" formatRows="0" insertColumns="0" insertRows="0" insertHyperlinks="0" deleteColumns="0" deleteRows="0" sort="0" autoFilter="0" pivotTables="0"/>
  <autoFilter ref="A2:N2" xr:uid="{00000000-0001-0000-0000-000000000000}"/>
  <dataConsolidate/>
  <mergeCells count="94">
    <mergeCell ref="G5:G8"/>
    <mergeCell ref="G9:G12"/>
    <mergeCell ref="H4:H19"/>
    <mergeCell ref="C27:C29"/>
    <mergeCell ref="C4:C12"/>
    <mergeCell ref="G23:G25"/>
    <mergeCell ref="C13:C19"/>
    <mergeCell ref="D20:D22"/>
    <mergeCell ref="H20:H22"/>
    <mergeCell ref="C20:C22"/>
    <mergeCell ref="H23:H25"/>
    <mergeCell ref="F5:F8"/>
    <mergeCell ref="F9:F12"/>
    <mergeCell ref="D4:D12"/>
    <mergeCell ref="D14:D19"/>
    <mergeCell ref="E9:E12"/>
    <mergeCell ref="I23:I25"/>
    <mergeCell ref="C30:C33"/>
    <mergeCell ref="C34:C35"/>
    <mergeCell ref="D40:D41"/>
    <mergeCell ref="I30:I33"/>
    <mergeCell ref="H26:H27"/>
    <mergeCell ref="H28:H33"/>
    <mergeCell ref="C23:C25"/>
    <mergeCell ref="E23:E25"/>
    <mergeCell ref="F23:F25"/>
    <mergeCell ref="I9:I12"/>
    <mergeCell ref="L9:L12"/>
    <mergeCell ref="M5:M8"/>
    <mergeCell ref="M9:M12"/>
    <mergeCell ref="N9:N12"/>
    <mergeCell ref="L5:L8"/>
    <mergeCell ref="N5:N8"/>
    <mergeCell ref="I5:I8"/>
    <mergeCell ref="K5:K8"/>
    <mergeCell ref="J5:J8"/>
    <mergeCell ref="N30:N33"/>
    <mergeCell ref="K30:K33"/>
    <mergeCell ref="J30:J33"/>
    <mergeCell ref="J9:J12"/>
    <mergeCell ref="N23:N25"/>
    <mergeCell ref="J23:J25"/>
    <mergeCell ref="K23:K25"/>
    <mergeCell ref="L23:L25"/>
    <mergeCell ref="M23:M25"/>
    <mergeCell ref="K9:K12"/>
    <mergeCell ref="B92:C92"/>
    <mergeCell ref="G89:H89"/>
    <mergeCell ref="D92:G92"/>
    <mergeCell ref="G60:G61"/>
    <mergeCell ref="C64:C66"/>
    <mergeCell ref="H71:H87"/>
    <mergeCell ref="C60:C63"/>
    <mergeCell ref="B88:H88"/>
    <mergeCell ref="B71:B87"/>
    <mergeCell ref="C71:C87"/>
    <mergeCell ref="D84:D87"/>
    <mergeCell ref="B70:H70"/>
    <mergeCell ref="B68:H68"/>
    <mergeCell ref="H50:H67"/>
    <mergeCell ref="B50:B67"/>
    <mergeCell ref="D64:D66"/>
    <mergeCell ref="D81:D83"/>
    <mergeCell ref="B4:B37"/>
    <mergeCell ref="L60:L61"/>
    <mergeCell ref="M60:M61"/>
    <mergeCell ref="K60:K61"/>
    <mergeCell ref="M30:M33"/>
    <mergeCell ref="B39:N39"/>
    <mergeCell ref="B38:H38"/>
    <mergeCell ref="I60:I61"/>
    <mergeCell ref="J60:J61"/>
    <mergeCell ref="C50:C55"/>
    <mergeCell ref="D50:D55"/>
    <mergeCell ref="E5:E8"/>
    <mergeCell ref="B49:N49"/>
    <mergeCell ref="N60:N61"/>
    <mergeCell ref="B40:B47"/>
    <mergeCell ref="H42:H43"/>
    <mergeCell ref="H44:H45"/>
    <mergeCell ref="A1:N1"/>
    <mergeCell ref="D71:D72"/>
    <mergeCell ref="D73:D80"/>
    <mergeCell ref="H40:H41"/>
    <mergeCell ref="C58:C59"/>
    <mergeCell ref="D58:D59"/>
    <mergeCell ref="D60:D63"/>
    <mergeCell ref="B48:H48"/>
    <mergeCell ref="C40:C41"/>
    <mergeCell ref="C56:C57"/>
    <mergeCell ref="D56:D57"/>
    <mergeCell ref="F60:F61"/>
    <mergeCell ref="E60:E61"/>
    <mergeCell ref="L30:L33"/>
  </mergeCells>
  <conditionalFormatting sqref="O93:O96">
    <cfRule type="colorScale" priority="2">
      <colorScale>
        <cfvo type="min"/>
        <cfvo type="percentile" val="50"/>
        <cfvo type="max"/>
        <color rgb="FFF8696B"/>
        <color rgb="FFFCFCFF"/>
        <color rgb="FF63BE7B"/>
      </colorScale>
    </cfRule>
  </conditionalFormatting>
  <pageMargins left="0.70866141732283472" right="0.70866141732283472" top="0.74803149606299213" bottom="0.74803149606299213" header="0.31496062992125984" footer="0.31496062992125984"/>
  <pageSetup paperSize="14" scale="78" orientation="portrait" r:id="rId1"/>
  <rowBreaks count="1" manualBreakCount="1">
    <brk id="22" max="16383" man="1"/>
  </rowBreaks>
  <colBreaks count="2" manualBreakCount="2">
    <brk id="13" max="1048575" man="1"/>
    <brk id="14" max="1048575"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1506D-2DBD-4E42-B52A-EFF58570516C}">
  <dimension ref="A1:H26"/>
  <sheetViews>
    <sheetView workbookViewId="0">
      <pane ySplit="1" topLeftCell="A17" activePane="bottomLeft" state="frozen"/>
      <selection pane="bottomLeft" activeCell="B24" sqref="B24"/>
    </sheetView>
  </sheetViews>
  <sheetFormatPr baseColWidth="10" defaultRowHeight="15" x14ac:dyDescent="0.25"/>
  <cols>
    <col min="1" max="1" width="11.42578125" style="334"/>
    <col min="2" max="2" width="31" style="330" customWidth="1"/>
    <col min="3" max="3" width="29.42578125" customWidth="1"/>
    <col min="4" max="4" width="24.7109375" style="332" customWidth="1"/>
    <col min="5" max="5" width="19.85546875" style="351" customWidth="1"/>
    <col min="6" max="6" width="20" style="332" customWidth="1"/>
    <col min="7" max="7" width="21.28515625" style="348" customWidth="1"/>
    <col min="8" max="8" width="18.42578125" style="348" customWidth="1"/>
  </cols>
  <sheetData>
    <row r="1" spans="1:8" s="339" customFormat="1" ht="38.25" x14ac:dyDescent="0.2">
      <c r="A1" s="333" t="s">
        <v>469</v>
      </c>
      <c r="B1" s="370" t="s">
        <v>479</v>
      </c>
      <c r="C1" s="381" t="s">
        <v>483</v>
      </c>
      <c r="D1" s="376" t="s">
        <v>470</v>
      </c>
      <c r="E1" s="331" t="s">
        <v>471</v>
      </c>
      <c r="F1" s="331" t="s">
        <v>472</v>
      </c>
      <c r="G1" s="331" t="s">
        <v>473</v>
      </c>
      <c r="H1" s="331" t="s">
        <v>474</v>
      </c>
    </row>
    <row r="2" spans="1:8" ht="79.5" customHeight="1" x14ac:dyDescent="0.25">
      <c r="A2" s="335">
        <v>1</v>
      </c>
      <c r="B2" s="371"/>
      <c r="C2" s="382" t="s">
        <v>427</v>
      </c>
      <c r="D2" s="377"/>
      <c r="E2" s="341"/>
      <c r="F2" s="340"/>
      <c r="G2" s="344" t="s">
        <v>464</v>
      </c>
      <c r="H2" s="345" t="s">
        <v>463</v>
      </c>
    </row>
    <row r="3" spans="1:8" ht="30" customHeight="1" x14ac:dyDescent="0.25">
      <c r="A3" s="502">
        <v>2</v>
      </c>
      <c r="B3" s="515"/>
      <c r="C3" s="511" t="s">
        <v>540</v>
      </c>
      <c r="D3" s="505"/>
      <c r="E3" s="493"/>
      <c r="F3" s="496"/>
      <c r="G3" s="499" t="s">
        <v>464</v>
      </c>
      <c r="H3" s="490" t="s">
        <v>463</v>
      </c>
    </row>
    <row r="4" spans="1:8" x14ac:dyDescent="0.25">
      <c r="A4" s="503"/>
      <c r="B4" s="516"/>
      <c r="C4" s="511"/>
      <c r="D4" s="506"/>
      <c r="E4" s="494"/>
      <c r="F4" s="497"/>
      <c r="G4" s="500"/>
      <c r="H4" s="491"/>
    </row>
    <row r="5" spans="1:8" x14ac:dyDescent="0.25">
      <c r="A5" s="503"/>
      <c r="B5" s="516"/>
      <c r="C5" s="511"/>
      <c r="D5" s="506"/>
      <c r="E5" s="494"/>
      <c r="F5" s="497"/>
      <c r="G5" s="500"/>
      <c r="H5" s="491"/>
    </row>
    <row r="6" spans="1:8" x14ac:dyDescent="0.25">
      <c r="A6" s="504"/>
      <c r="B6" s="517"/>
      <c r="C6" s="511"/>
      <c r="D6" s="507"/>
      <c r="E6" s="495"/>
      <c r="F6" s="498"/>
      <c r="G6" s="501"/>
      <c r="H6" s="492"/>
    </row>
    <row r="7" spans="1:8" ht="30" customHeight="1" x14ac:dyDescent="0.25">
      <c r="A7" s="502">
        <v>3</v>
      </c>
      <c r="B7" s="512"/>
      <c r="C7" s="511" t="s">
        <v>482</v>
      </c>
      <c r="D7" s="508"/>
      <c r="E7" s="493"/>
      <c r="F7" s="496"/>
      <c r="G7" s="499" t="s">
        <v>464</v>
      </c>
      <c r="H7" s="490" t="s">
        <v>463</v>
      </c>
    </row>
    <row r="8" spans="1:8" x14ac:dyDescent="0.25">
      <c r="A8" s="503"/>
      <c r="B8" s="513"/>
      <c r="C8" s="511"/>
      <c r="D8" s="509"/>
      <c r="E8" s="494"/>
      <c r="F8" s="497"/>
      <c r="G8" s="500"/>
      <c r="H8" s="491"/>
    </row>
    <row r="9" spans="1:8" x14ac:dyDescent="0.25">
      <c r="A9" s="503"/>
      <c r="B9" s="513"/>
      <c r="C9" s="511"/>
      <c r="D9" s="509"/>
      <c r="E9" s="494"/>
      <c r="F9" s="497"/>
      <c r="G9" s="500"/>
      <c r="H9" s="491"/>
    </row>
    <row r="10" spans="1:8" x14ac:dyDescent="0.25">
      <c r="A10" s="504"/>
      <c r="B10" s="514"/>
      <c r="C10" s="511"/>
      <c r="D10" s="510"/>
      <c r="E10" s="495"/>
      <c r="F10" s="498"/>
      <c r="G10" s="501"/>
      <c r="H10" s="492"/>
    </row>
    <row r="11" spans="1:8" ht="94.5" customHeight="1" x14ac:dyDescent="0.25">
      <c r="A11" s="336">
        <v>4</v>
      </c>
      <c r="B11" s="372"/>
      <c r="C11" s="382" t="s">
        <v>428</v>
      </c>
      <c r="D11" s="378"/>
      <c r="E11" s="341"/>
      <c r="F11" s="340"/>
      <c r="G11" s="344" t="s">
        <v>464</v>
      </c>
      <c r="H11" s="345" t="s">
        <v>463</v>
      </c>
    </row>
    <row r="12" spans="1:8" ht="89.25" customHeight="1" x14ac:dyDescent="0.25">
      <c r="A12" s="336">
        <v>5</v>
      </c>
      <c r="B12" s="372"/>
      <c r="C12" s="382" t="s">
        <v>429</v>
      </c>
      <c r="D12" s="378"/>
      <c r="E12" s="341"/>
      <c r="F12" s="340"/>
      <c r="G12" s="344" t="s">
        <v>464</v>
      </c>
      <c r="H12" s="345" t="s">
        <v>463</v>
      </c>
    </row>
    <row r="13" spans="1:8" ht="49.5" customHeight="1" x14ac:dyDescent="0.25">
      <c r="A13" s="336">
        <v>6</v>
      </c>
      <c r="B13" s="372"/>
      <c r="C13" s="382" t="s">
        <v>435</v>
      </c>
      <c r="D13" s="378"/>
      <c r="E13" s="341"/>
      <c r="F13" s="340"/>
      <c r="G13" s="344" t="s">
        <v>464</v>
      </c>
      <c r="H13" s="345" t="s">
        <v>463</v>
      </c>
    </row>
    <row r="14" spans="1:8" ht="50.25" customHeight="1" x14ac:dyDescent="0.25">
      <c r="A14" s="336">
        <v>7</v>
      </c>
      <c r="B14" s="372"/>
      <c r="C14" s="382" t="s">
        <v>434</v>
      </c>
      <c r="D14" s="378"/>
      <c r="E14" s="341"/>
      <c r="F14" s="340"/>
      <c r="G14" s="344" t="s">
        <v>464</v>
      </c>
      <c r="H14" s="345" t="s">
        <v>463</v>
      </c>
    </row>
    <row r="15" spans="1:8" ht="69" customHeight="1" x14ac:dyDescent="0.25">
      <c r="A15" s="336">
        <v>8</v>
      </c>
      <c r="B15" s="372"/>
      <c r="C15" s="382" t="s">
        <v>436</v>
      </c>
      <c r="D15" s="378"/>
      <c r="E15" s="341"/>
      <c r="F15" s="340"/>
      <c r="G15" s="344" t="s">
        <v>464</v>
      </c>
      <c r="H15" s="345" t="s">
        <v>463</v>
      </c>
    </row>
    <row r="16" spans="1:8" ht="71.25" customHeight="1" x14ac:dyDescent="0.25">
      <c r="A16" s="336">
        <v>9</v>
      </c>
      <c r="B16" s="394" t="s">
        <v>549</v>
      </c>
      <c r="C16" s="382" t="s">
        <v>548</v>
      </c>
      <c r="D16" s="378"/>
      <c r="E16" s="341"/>
      <c r="F16" s="340"/>
      <c r="G16" s="344" t="s">
        <v>464</v>
      </c>
      <c r="H16" s="345" t="s">
        <v>463</v>
      </c>
    </row>
    <row r="17" spans="1:8" ht="72.75" customHeight="1" x14ac:dyDescent="0.25">
      <c r="A17" s="337">
        <v>10</v>
      </c>
      <c r="B17" s="393" t="s">
        <v>545</v>
      </c>
      <c r="C17" s="368" t="s">
        <v>546</v>
      </c>
      <c r="D17" s="391">
        <v>1</v>
      </c>
      <c r="E17" s="349" t="s">
        <v>539</v>
      </c>
      <c r="F17" s="342"/>
      <c r="G17" s="346" t="s">
        <v>465</v>
      </c>
      <c r="H17" s="346" t="s">
        <v>466</v>
      </c>
    </row>
    <row r="18" spans="1:8" ht="50.25" customHeight="1" x14ac:dyDescent="0.25">
      <c r="A18" s="337">
        <v>11</v>
      </c>
      <c r="B18" s="393" t="s">
        <v>221</v>
      </c>
      <c r="C18" s="368" t="s">
        <v>550</v>
      </c>
      <c r="D18" s="391">
        <v>0.5</v>
      </c>
      <c r="E18" s="349"/>
      <c r="F18" s="342"/>
      <c r="G18" s="346" t="s">
        <v>465</v>
      </c>
      <c r="H18" s="346" t="s">
        <v>466</v>
      </c>
    </row>
    <row r="19" spans="1:8" ht="63" customHeight="1" x14ac:dyDescent="0.25">
      <c r="A19" s="337">
        <v>12</v>
      </c>
      <c r="B19" s="373"/>
      <c r="C19" s="368" t="s">
        <v>430</v>
      </c>
      <c r="D19" s="379">
        <v>1</v>
      </c>
      <c r="E19" s="349" t="s">
        <v>537</v>
      </c>
      <c r="F19" s="342" t="s">
        <v>538</v>
      </c>
      <c r="G19" s="346" t="s">
        <v>465</v>
      </c>
      <c r="H19" s="346" t="s">
        <v>466</v>
      </c>
    </row>
    <row r="20" spans="1:8" ht="83.25" customHeight="1" x14ac:dyDescent="0.25">
      <c r="A20" s="383">
        <v>13</v>
      </c>
      <c r="B20" s="384"/>
      <c r="C20" s="385" t="s">
        <v>476</v>
      </c>
      <c r="D20" s="392">
        <v>1</v>
      </c>
      <c r="E20" s="386"/>
      <c r="F20" s="387"/>
      <c r="G20" s="388" t="s">
        <v>478</v>
      </c>
      <c r="H20" s="389" t="s">
        <v>477</v>
      </c>
    </row>
    <row r="21" spans="1:8" ht="48.75" customHeight="1" x14ac:dyDescent="0.25">
      <c r="A21" s="338">
        <v>14</v>
      </c>
      <c r="B21" s="374"/>
      <c r="C21" s="369" t="s">
        <v>481</v>
      </c>
      <c r="D21" s="380"/>
      <c r="E21" s="350"/>
      <c r="F21" s="343"/>
      <c r="G21" s="347" t="s">
        <v>468</v>
      </c>
      <c r="H21" s="347" t="s">
        <v>467</v>
      </c>
    </row>
    <row r="22" spans="1:8" ht="37.5" customHeight="1" x14ac:dyDescent="0.25">
      <c r="A22" s="338">
        <v>15</v>
      </c>
      <c r="B22" s="374"/>
      <c r="C22" s="390" t="s">
        <v>367</v>
      </c>
      <c r="D22" s="380"/>
      <c r="E22" s="350"/>
      <c r="F22" s="343"/>
      <c r="G22" s="347" t="s">
        <v>468</v>
      </c>
      <c r="H22" s="347" t="s">
        <v>467</v>
      </c>
    </row>
    <row r="23" spans="1:8" ht="57.75" customHeight="1" x14ac:dyDescent="0.25">
      <c r="A23" s="338">
        <v>16</v>
      </c>
      <c r="B23" s="374"/>
      <c r="C23" s="390" t="s">
        <v>411</v>
      </c>
      <c r="D23" s="380"/>
      <c r="E23" s="350"/>
      <c r="F23" s="343"/>
      <c r="G23" s="347" t="s">
        <v>468</v>
      </c>
      <c r="H23" s="347" t="s">
        <v>467</v>
      </c>
    </row>
    <row r="24" spans="1:8" ht="63.75" x14ac:dyDescent="0.25">
      <c r="A24" s="338">
        <v>17</v>
      </c>
      <c r="B24" s="375"/>
      <c r="C24" s="390" t="s">
        <v>412</v>
      </c>
      <c r="D24" s="380"/>
      <c r="E24" s="350"/>
      <c r="F24" s="343"/>
      <c r="G24" s="347" t="s">
        <v>468</v>
      </c>
      <c r="H24" s="347" t="s">
        <v>467</v>
      </c>
    </row>
    <row r="25" spans="1:8" ht="61.5" customHeight="1" x14ac:dyDescent="0.25">
      <c r="A25" s="338">
        <v>18</v>
      </c>
      <c r="B25" s="374"/>
      <c r="C25" s="390" t="s">
        <v>392</v>
      </c>
      <c r="D25" s="380"/>
      <c r="E25" s="350"/>
      <c r="F25" s="343"/>
      <c r="G25" s="347" t="s">
        <v>468</v>
      </c>
      <c r="H25" s="347" t="s">
        <v>467</v>
      </c>
    </row>
    <row r="26" spans="1:8" x14ac:dyDescent="0.25">
      <c r="C26" s="262"/>
    </row>
  </sheetData>
  <mergeCells count="16">
    <mergeCell ref="A3:A6"/>
    <mergeCell ref="A7:A10"/>
    <mergeCell ref="D3:D6"/>
    <mergeCell ref="E3:E6"/>
    <mergeCell ref="D7:D10"/>
    <mergeCell ref="C3:C6"/>
    <mergeCell ref="C7:C10"/>
    <mergeCell ref="B7:B10"/>
    <mergeCell ref="B3:B6"/>
    <mergeCell ref="H3:H6"/>
    <mergeCell ref="E7:E10"/>
    <mergeCell ref="F7:F10"/>
    <mergeCell ref="G7:G10"/>
    <mergeCell ref="H7:H10"/>
    <mergeCell ref="F3:F6"/>
    <mergeCell ref="G3:G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I113"/>
  <sheetViews>
    <sheetView zoomScale="70" zoomScaleNormal="70" workbookViewId="0">
      <pane xSplit="1" ySplit="3" topLeftCell="B4" activePane="bottomRight" state="frozen"/>
      <selection activeCell="A2" sqref="A2"/>
      <selection pane="topRight" activeCell="B2" sqref="B2"/>
      <selection pane="bottomLeft" activeCell="A4" sqref="A4"/>
      <selection pane="bottomRight" activeCell="E12" sqref="E12:E14"/>
    </sheetView>
  </sheetViews>
  <sheetFormatPr baseColWidth="10" defaultColWidth="11.42578125" defaultRowHeight="12.75" x14ac:dyDescent="0.25"/>
  <cols>
    <col min="1" max="1" width="6" style="180" customWidth="1"/>
    <col min="2" max="2" width="36.42578125" style="175" customWidth="1"/>
    <col min="3" max="3" width="24.5703125" style="176" customWidth="1"/>
    <col min="4" max="4" width="34.7109375" style="176" customWidth="1"/>
    <col min="5" max="5" width="28.140625" style="176" customWidth="1"/>
    <col min="6" max="6" width="44.28515625" style="168" customWidth="1"/>
    <col min="7" max="7" width="23.7109375" style="12" customWidth="1"/>
    <col min="8" max="11" width="8.5703125" style="12" customWidth="1"/>
    <col min="12" max="12" width="15.5703125" style="12" customWidth="1"/>
    <col min="13" max="13" width="59.42578125" style="177" customWidth="1"/>
    <col min="14" max="14" width="12.140625" style="12" customWidth="1"/>
    <col min="15" max="15" width="17.42578125" style="12" customWidth="1"/>
    <col min="16" max="19" width="11.42578125" style="12"/>
    <col min="20" max="20" width="16.42578125" style="12" customWidth="1"/>
    <col min="21" max="16384" width="11.42578125" style="12"/>
  </cols>
  <sheetData>
    <row r="1" spans="1:14" s="161" customFormat="1" ht="12.75" hidden="1" customHeight="1" x14ac:dyDescent="0.25">
      <c r="A1" s="179"/>
      <c r="B1" s="521" t="s">
        <v>247</v>
      </c>
      <c r="C1" s="521"/>
      <c r="D1" s="521"/>
      <c r="E1" s="521"/>
      <c r="F1" s="204"/>
      <c r="G1" s="158"/>
      <c r="H1" s="158"/>
      <c r="I1" s="158"/>
      <c r="J1" s="158"/>
      <c r="K1" s="158"/>
      <c r="L1" s="158"/>
      <c r="M1" s="160"/>
    </row>
    <row r="2" spans="1:14" s="161" customFormat="1" ht="72.75" customHeight="1" x14ac:dyDescent="0.25">
      <c r="A2" s="560" t="s">
        <v>249</v>
      </c>
      <c r="B2" s="560"/>
      <c r="C2" s="560"/>
      <c r="D2" s="560"/>
      <c r="E2" s="560"/>
      <c r="F2" s="560"/>
      <c r="G2" s="560"/>
      <c r="H2" s="560"/>
      <c r="I2" s="560"/>
      <c r="J2" s="560"/>
      <c r="K2" s="560"/>
      <c r="L2" s="560"/>
      <c r="M2" s="560"/>
    </row>
    <row r="3" spans="1:14" ht="66.75" customHeight="1" x14ac:dyDescent="0.25">
      <c r="A3" s="179"/>
      <c r="B3" s="162" t="s">
        <v>125</v>
      </c>
      <c r="C3" s="215" t="s">
        <v>248</v>
      </c>
      <c r="D3" s="215" t="s">
        <v>266</v>
      </c>
      <c r="E3" s="215" t="s">
        <v>4</v>
      </c>
      <c r="F3" s="215" t="s">
        <v>201</v>
      </c>
      <c r="G3" s="215" t="s">
        <v>7</v>
      </c>
      <c r="H3" s="216" t="s">
        <v>334</v>
      </c>
      <c r="I3" s="216" t="s">
        <v>335</v>
      </c>
      <c r="J3" s="216" t="s">
        <v>336</v>
      </c>
      <c r="K3" s="216" t="s">
        <v>337</v>
      </c>
      <c r="L3" s="215" t="s">
        <v>333</v>
      </c>
      <c r="M3" s="217" t="s">
        <v>8</v>
      </c>
    </row>
    <row r="4" spans="1:14" ht="20.25" customHeight="1" x14ac:dyDescent="0.25">
      <c r="A4" s="179"/>
      <c r="B4" s="162"/>
      <c r="C4" s="215"/>
      <c r="D4" s="215"/>
      <c r="E4" s="215"/>
      <c r="F4" s="215"/>
      <c r="G4" s="215"/>
      <c r="H4" s="215"/>
      <c r="I4" s="215"/>
      <c r="J4" s="215"/>
      <c r="K4" s="215"/>
      <c r="L4" s="215"/>
      <c r="M4" s="217"/>
    </row>
    <row r="5" spans="1:14" ht="19.5" customHeight="1" x14ac:dyDescent="0.25">
      <c r="A5" s="179"/>
      <c r="B5" s="535" t="s">
        <v>195</v>
      </c>
      <c r="C5" s="535"/>
      <c r="D5" s="535"/>
      <c r="E5" s="535"/>
      <c r="F5" s="535"/>
      <c r="G5" s="535"/>
      <c r="H5" s="535"/>
      <c r="I5" s="535"/>
      <c r="J5" s="535"/>
      <c r="K5" s="535"/>
      <c r="L5" s="535"/>
      <c r="M5" s="535"/>
      <c r="N5" s="4"/>
    </row>
    <row r="6" spans="1:14" ht="76.5" customHeight="1" x14ac:dyDescent="0.25">
      <c r="A6" s="179" t="s">
        <v>245</v>
      </c>
      <c r="B6" s="522" t="s">
        <v>198</v>
      </c>
      <c r="C6" s="561" t="s">
        <v>255</v>
      </c>
      <c r="D6" s="534" t="s">
        <v>256</v>
      </c>
      <c r="E6" s="562" t="s">
        <v>68</v>
      </c>
      <c r="F6" s="209" t="s">
        <v>67</v>
      </c>
      <c r="G6" s="561" t="s">
        <v>250</v>
      </c>
      <c r="H6" s="182"/>
      <c r="I6" s="182"/>
      <c r="J6" s="182"/>
      <c r="K6" s="182"/>
      <c r="L6" s="182">
        <f>SUM(H6:K6)</f>
        <v>0</v>
      </c>
      <c r="M6" s="202"/>
    </row>
    <row r="7" spans="1:14" ht="12" customHeight="1" x14ac:dyDescent="0.25">
      <c r="A7" s="179" t="s">
        <v>245</v>
      </c>
      <c r="B7" s="522"/>
      <c r="C7" s="561"/>
      <c r="D7" s="534"/>
      <c r="E7" s="562"/>
      <c r="F7" s="563" t="s">
        <v>254</v>
      </c>
      <c r="G7" s="561"/>
      <c r="H7" s="518"/>
      <c r="I7" s="518"/>
      <c r="J7" s="518"/>
      <c r="K7" s="518"/>
      <c r="L7" s="437">
        <f>SUM(H7:K10)</f>
        <v>0</v>
      </c>
      <c r="M7" s="564"/>
    </row>
    <row r="8" spans="1:14" ht="12" customHeight="1" x14ac:dyDescent="0.25">
      <c r="A8" s="179" t="s">
        <v>245</v>
      </c>
      <c r="B8" s="522"/>
      <c r="C8" s="561"/>
      <c r="D8" s="534"/>
      <c r="E8" s="562"/>
      <c r="F8" s="563"/>
      <c r="G8" s="561"/>
      <c r="H8" s="518"/>
      <c r="I8" s="518"/>
      <c r="J8" s="518"/>
      <c r="K8" s="518"/>
      <c r="L8" s="519"/>
      <c r="M8" s="564"/>
    </row>
    <row r="9" spans="1:14" ht="24" customHeight="1" x14ac:dyDescent="0.25">
      <c r="A9" s="179" t="s">
        <v>245</v>
      </c>
      <c r="B9" s="522"/>
      <c r="C9" s="561"/>
      <c r="D9" s="534"/>
      <c r="E9" s="562" t="s">
        <v>69</v>
      </c>
      <c r="F9" s="563"/>
      <c r="G9" s="561"/>
      <c r="H9" s="518"/>
      <c r="I9" s="518"/>
      <c r="J9" s="518"/>
      <c r="K9" s="518"/>
      <c r="L9" s="519"/>
      <c r="M9" s="564"/>
    </row>
    <row r="10" spans="1:14" ht="12" customHeight="1" x14ac:dyDescent="0.25">
      <c r="A10" s="179" t="s">
        <v>245</v>
      </c>
      <c r="B10" s="522"/>
      <c r="C10" s="561"/>
      <c r="D10" s="534"/>
      <c r="E10" s="562"/>
      <c r="F10" s="563"/>
      <c r="G10" s="561"/>
      <c r="H10" s="518"/>
      <c r="I10" s="518"/>
      <c r="J10" s="518"/>
      <c r="K10" s="518"/>
      <c r="L10" s="438"/>
      <c r="M10" s="564"/>
    </row>
    <row r="11" spans="1:14" ht="30.75" customHeight="1" x14ac:dyDescent="0.25">
      <c r="A11" s="179" t="s">
        <v>245</v>
      </c>
      <c r="B11" s="522"/>
      <c r="C11" s="561"/>
      <c r="D11" s="534"/>
      <c r="E11" s="562"/>
      <c r="F11" s="563" t="s">
        <v>107</v>
      </c>
      <c r="G11" s="561"/>
      <c r="H11" s="518"/>
      <c r="I11" s="518"/>
      <c r="J11" s="518"/>
      <c r="K11" s="518"/>
      <c r="L11" s="437">
        <f>SUM(H11:K14)</f>
        <v>0</v>
      </c>
      <c r="M11" s="564"/>
    </row>
    <row r="12" spans="1:14" ht="12" customHeight="1" x14ac:dyDescent="0.25">
      <c r="A12" s="179" t="s">
        <v>245</v>
      </c>
      <c r="B12" s="522"/>
      <c r="C12" s="561"/>
      <c r="D12" s="534"/>
      <c r="E12" s="562" t="s">
        <v>70</v>
      </c>
      <c r="F12" s="563"/>
      <c r="G12" s="561"/>
      <c r="H12" s="518"/>
      <c r="I12" s="518"/>
      <c r="J12" s="518"/>
      <c r="K12" s="518"/>
      <c r="L12" s="519"/>
      <c r="M12" s="564"/>
    </row>
    <row r="13" spans="1:14" ht="12" customHeight="1" x14ac:dyDescent="0.25">
      <c r="A13" s="179" t="s">
        <v>245</v>
      </c>
      <c r="B13" s="522"/>
      <c r="C13" s="561"/>
      <c r="D13" s="534"/>
      <c r="E13" s="562"/>
      <c r="F13" s="563"/>
      <c r="G13" s="561"/>
      <c r="H13" s="518"/>
      <c r="I13" s="518"/>
      <c r="J13" s="518"/>
      <c r="K13" s="518"/>
      <c r="L13" s="519"/>
      <c r="M13" s="564"/>
    </row>
    <row r="14" spans="1:14" ht="42" customHeight="1" x14ac:dyDescent="0.25">
      <c r="A14" s="179" t="s">
        <v>245</v>
      </c>
      <c r="B14" s="522"/>
      <c r="C14" s="561"/>
      <c r="D14" s="534"/>
      <c r="E14" s="562"/>
      <c r="F14" s="563"/>
      <c r="G14" s="561"/>
      <c r="H14" s="518"/>
      <c r="I14" s="518"/>
      <c r="J14" s="518"/>
      <c r="K14" s="518"/>
      <c r="L14" s="438"/>
      <c r="M14" s="564"/>
      <c r="N14" s="13"/>
    </row>
    <row r="15" spans="1:14" ht="85.5" customHeight="1" x14ac:dyDescent="0.25">
      <c r="A15" s="179" t="s">
        <v>245</v>
      </c>
      <c r="B15" s="522"/>
      <c r="C15" s="561" t="s">
        <v>267</v>
      </c>
      <c r="D15" s="534" t="s">
        <v>257</v>
      </c>
      <c r="E15" s="206" t="s">
        <v>74</v>
      </c>
      <c r="F15" s="209" t="s">
        <v>75</v>
      </c>
      <c r="G15" s="561"/>
      <c r="H15" s="182"/>
      <c r="I15" s="182"/>
      <c r="J15" s="182"/>
      <c r="K15" s="182"/>
      <c r="L15" s="182">
        <f>SUM(H15:K15)</f>
        <v>0</v>
      </c>
      <c r="M15" s="199"/>
    </row>
    <row r="16" spans="1:14" ht="41.25" customHeight="1" x14ac:dyDescent="0.25">
      <c r="A16" s="179" t="s">
        <v>245</v>
      </c>
      <c r="B16" s="522"/>
      <c r="C16" s="561"/>
      <c r="D16" s="534"/>
      <c r="E16" s="562" t="s">
        <v>117</v>
      </c>
      <c r="F16" s="209" t="s">
        <v>76</v>
      </c>
      <c r="G16" s="561"/>
      <c r="H16" s="182"/>
      <c r="I16" s="182"/>
      <c r="J16" s="182"/>
      <c r="K16" s="182"/>
      <c r="L16" s="182">
        <f>SUM(H16:K16)</f>
        <v>0</v>
      </c>
      <c r="M16" s="202"/>
    </row>
    <row r="17" spans="1:18" ht="45.75" customHeight="1" x14ac:dyDescent="0.25">
      <c r="A17" s="179" t="s">
        <v>245</v>
      </c>
      <c r="B17" s="522"/>
      <c r="C17" s="561"/>
      <c r="D17" s="534"/>
      <c r="E17" s="562"/>
      <c r="F17" s="209" t="s">
        <v>77</v>
      </c>
      <c r="G17" s="561"/>
      <c r="H17" s="182"/>
      <c r="I17" s="182"/>
      <c r="J17" s="182"/>
      <c r="K17" s="182"/>
      <c r="L17" s="182">
        <f>SUM(H17:K17)</f>
        <v>0</v>
      </c>
      <c r="M17" s="202"/>
    </row>
    <row r="18" spans="1:18" ht="46.5" customHeight="1" x14ac:dyDescent="0.25">
      <c r="A18" s="179" t="s">
        <v>245</v>
      </c>
      <c r="B18" s="522"/>
      <c r="C18" s="561"/>
      <c r="D18" s="534"/>
      <c r="E18" s="562"/>
      <c r="F18" s="209" t="s">
        <v>230</v>
      </c>
      <c r="G18" s="561"/>
      <c r="H18" s="182"/>
      <c r="I18" s="182"/>
      <c r="J18" s="182"/>
      <c r="K18" s="182"/>
      <c r="L18" s="182">
        <f>SUM(H18:K18)</f>
        <v>0</v>
      </c>
      <c r="M18" s="205"/>
    </row>
    <row r="19" spans="1:18" ht="44.25" customHeight="1" x14ac:dyDescent="0.25">
      <c r="A19" s="179" t="s">
        <v>245</v>
      </c>
      <c r="B19" s="522"/>
      <c r="C19" s="561"/>
      <c r="D19" s="534"/>
      <c r="E19" s="562"/>
      <c r="F19" s="209" t="s">
        <v>78</v>
      </c>
      <c r="G19" s="561"/>
      <c r="H19" s="182"/>
      <c r="I19" s="182"/>
      <c r="J19" s="182"/>
      <c r="K19" s="182"/>
      <c r="L19" s="182">
        <f>SUM(H19:K19)</f>
        <v>0</v>
      </c>
      <c r="M19" s="202"/>
    </row>
    <row r="20" spans="1:18" ht="31.5" customHeight="1" x14ac:dyDescent="0.25">
      <c r="A20" s="179" t="s">
        <v>245</v>
      </c>
      <c r="B20" s="522"/>
      <c r="C20" s="561"/>
      <c r="D20" s="534"/>
      <c r="E20" s="562"/>
      <c r="F20" s="209" t="s">
        <v>79</v>
      </c>
      <c r="G20" s="561"/>
      <c r="H20" s="182"/>
      <c r="I20" s="182"/>
      <c r="J20" s="182"/>
      <c r="K20" s="182"/>
      <c r="L20" s="182">
        <f t="shared" ref="L20:L37" si="0">SUM(H20:K20)</f>
        <v>0</v>
      </c>
      <c r="M20" s="205"/>
    </row>
    <row r="21" spans="1:18" ht="43.5" customHeight="1" x14ac:dyDescent="0.25">
      <c r="A21" s="179" t="s">
        <v>245</v>
      </c>
      <c r="B21" s="522"/>
      <c r="C21" s="561"/>
      <c r="D21" s="534"/>
      <c r="E21" s="562"/>
      <c r="F21" s="209" t="s">
        <v>80</v>
      </c>
      <c r="G21" s="561"/>
      <c r="H21" s="182"/>
      <c r="I21" s="182"/>
      <c r="J21" s="182"/>
      <c r="K21" s="182"/>
      <c r="L21" s="182">
        <f t="shared" si="0"/>
        <v>0</v>
      </c>
      <c r="M21" s="202"/>
      <c r="N21" s="13"/>
    </row>
    <row r="22" spans="1:18" ht="88.5" customHeight="1" x14ac:dyDescent="0.25">
      <c r="A22" s="179" t="s">
        <v>245</v>
      </c>
      <c r="B22" s="522"/>
      <c r="C22" s="527" t="s">
        <v>352</v>
      </c>
      <c r="D22" s="527" t="s">
        <v>353</v>
      </c>
      <c r="E22" s="527" t="s">
        <v>93</v>
      </c>
      <c r="F22" s="204" t="s">
        <v>94</v>
      </c>
      <c r="G22" s="527" t="s">
        <v>354</v>
      </c>
      <c r="H22" s="182"/>
      <c r="I22" s="182"/>
      <c r="J22" s="182"/>
      <c r="K22" s="182"/>
      <c r="L22" s="182">
        <f t="shared" si="0"/>
        <v>0</v>
      </c>
      <c r="M22" s="527" t="s">
        <v>355</v>
      </c>
      <c r="R22" s="163"/>
    </row>
    <row r="23" spans="1:18" ht="78.75" customHeight="1" x14ac:dyDescent="0.25">
      <c r="A23" s="179" t="s">
        <v>245</v>
      </c>
      <c r="B23" s="522"/>
      <c r="C23" s="528"/>
      <c r="D23" s="528"/>
      <c r="E23" s="528"/>
      <c r="F23" s="204" t="s">
        <v>95</v>
      </c>
      <c r="G23" s="528"/>
      <c r="H23" s="182"/>
      <c r="I23" s="182"/>
      <c r="J23" s="182"/>
      <c r="K23" s="182"/>
      <c r="L23" s="182">
        <f t="shared" si="0"/>
        <v>0</v>
      </c>
      <c r="M23" s="528"/>
      <c r="R23" s="163"/>
    </row>
    <row r="24" spans="1:18" ht="59.25" customHeight="1" x14ac:dyDescent="0.25">
      <c r="A24" s="179" t="s">
        <v>245</v>
      </c>
      <c r="B24" s="522"/>
      <c r="C24" s="529"/>
      <c r="D24" s="529"/>
      <c r="E24" s="529"/>
      <c r="F24" s="204" t="s">
        <v>96</v>
      </c>
      <c r="G24" s="529"/>
      <c r="H24" s="182"/>
      <c r="I24" s="182"/>
      <c r="J24" s="182"/>
      <c r="K24" s="182"/>
      <c r="L24" s="182">
        <f t="shared" si="0"/>
        <v>0</v>
      </c>
      <c r="M24" s="529"/>
      <c r="R24" s="163"/>
    </row>
    <row r="25" spans="1:18" ht="59.25" customHeight="1" x14ac:dyDescent="0.25">
      <c r="A25" s="179" t="s">
        <v>246</v>
      </c>
      <c r="B25" s="522"/>
      <c r="C25" s="527" t="s">
        <v>284</v>
      </c>
      <c r="D25" s="196" t="s">
        <v>285</v>
      </c>
      <c r="E25" s="164" t="s">
        <v>202</v>
      </c>
      <c r="F25" s="532" t="s">
        <v>213</v>
      </c>
      <c r="G25" s="556" t="s">
        <v>251</v>
      </c>
      <c r="H25" s="437"/>
      <c r="I25" s="437"/>
      <c r="J25" s="437"/>
      <c r="K25" s="437"/>
      <c r="L25" s="437">
        <f t="shared" si="0"/>
        <v>0</v>
      </c>
      <c r="M25" s="198"/>
      <c r="R25" s="163"/>
    </row>
    <row r="26" spans="1:18" ht="59.25" customHeight="1" x14ac:dyDescent="0.25">
      <c r="A26" s="179" t="s">
        <v>246</v>
      </c>
      <c r="B26" s="522"/>
      <c r="C26" s="528"/>
      <c r="D26" s="196" t="s">
        <v>286</v>
      </c>
      <c r="E26" s="164" t="s">
        <v>203</v>
      </c>
      <c r="F26" s="532"/>
      <c r="G26" s="558"/>
      <c r="H26" s="519"/>
      <c r="I26" s="519"/>
      <c r="J26" s="519"/>
      <c r="K26" s="519"/>
      <c r="L26" s="519"/>
      <c r="M26" s="198"/>
      <c r="R26" s="163"/>
    </row>
    <row r="27" spans="1:18" ht="59.25" customHeight="1" x14ac:dyDescent="0.25">
      <c r="A27" s="179" t="s">
        <v>246</v>
      </c>
      <c r="B27" s="522"/>
      <c r="C27" s="529"/>
      <c r="D27" s="196" t="s">
        <v>287</v>
      </c>
      <c r="E27" s="165" t="s">
        <v>204</v>
      </c>
      <c r="F27" s="532"/>
      <c r="G27" s="557"/>
      <c r="H27" s="438"/>
      <c r="I27" s="438"/>
      <c r="J27" s="438"/>
      <c r="K27" s="438"/>
      <c r="L27" s="438"/>
      <c r="M27" s="198"/>
      <c r="R27" s="163"/>
    </row>
    <row r="28" spans="1:18" ht="59.25" customHeight="1" x14ac:dyDescent="0.25">
      <c r="A28" s="179" t="s">
        <v>246</v>
      </c>
      <c r="B28" s="522"/>
      <c r="C28" s="165" t="s">
        <v>288</v>
      </c>
      <c r="D28" s="165" t="s">
        <v>289</v>
      </c>
      <c r="E28" s="165" t="s">
        <v>205</v>
      </c>
      <c r="F28" s="208" t="s">
        <v>214</v>
      </c>
      <c r="G28" s="556" t="s">
        <v>113</v>
      </c>
      <c r="H28" s="199"/>
      <c r="I28" s="199"/>
      <c r="J28" s="199"/>
      <c r="K28" s="199"/>
      <c r="L28" s="182">
        <f t="shared" si="0"/>
        <v>0</v>
      </c>
      <c r="M28" s="198"/>
      <c r="R28" s="163"/>
    </row>
    <row r="29" spans="1:18" ht="73.5" customHeight="1" x14ac:dyDescent="0.25">
      <c r="A29" s="179" t="s">
        <v>246</v>
      </c>
      <c r="B29" s="522"/>
      <c r="C29" s="556" t="s">
        <v>290</v>
      </c>
      <c r="D29" s="165" t="s">
        <v>291</v>
      </c>
      <c r="E29" s="165" t="s">
        <v>206</v>
      </c>
      <c r="F29" s="208" t="s">
        <v>215</v>
      </c>
      <c r="G29" s="557"/>
      <c r="H29" s="199"/>
      <c r="I29" s="199"/>
      <c r="J29" s="199"/>
      <c r="K29" s="199"/>
      <c r="L29" s="182">
        <f t="shared" si="0"/>
        <v>0</v>
      </c>
      <c r="M29" s="198"/>
      <c r="R29" s="163"/>
    </row>
    <row r="30" spans="1:18" ht="59.25" customHeight="1" x14ac:dyDescent="0.25">
      <c r="A30" s="179" t="s">
        <v>246</v>
      </c>
      <c r="B30" s="522"/>
      <c r="C30" s="558"/>
      <c r="D30" s="165" t="s">
        <v>292</v>
      </c>
      <c r="E30" s="165" t="s">
        <v>207</v>
      </c>
      <c r="F30" s="208" t="s">
        <v>216</v>
      </c>
      <c r="G30" s="556" t="s">
        <v>252</v>
      </c>
      <c r="H30" s="199"/>
      <c r="I30" s="199"/>
      <c r="J30" s="199"/>
      <c r="K30" s="199"/>
      <c r="L30" s="182">
        <f t="shared" si="0"/>
        <v>0</v>
      </c>
      <c r="M30" s="198"/>
      <c r="R30" s="163"/>
    </row>
    <row r="31" spans="1:18" ht="74.25" customHeight="1" x14ac:dyDescent="0.25">
      <c r="A31" s="179" t="s">
        <v>246</v>
      </c>
      <c r="B31" s="522"/>
      <c r="C31" s="557"/>
      <c r="D31" s="165" t="s">
        <v>293</v>
      </c>
      <c r="E31" s="165" t="s">
        <v>208</v>
      </c>
      <c r="F31" s="208" t="s">
        <v>217</v>
      </c>
      <c r="G31" s="558"/>
      <c r="H31" s="199"/>
      <c r="I31" s="199"/>
      <c r="J31" s="199"/>
      <c r="K31" s="199"/>
      <c r="L31" s="182">
        <f t="shared" si="0"/>
        <v>0</v>
      </c>
      <c r="M31" s="198"/>
      <c r="R31" s="163"/>
    </row>
    <row r="32" spans="1:18" ht="78.75" customHeight="1" x14ac:dyDescent="0.25">
      <c r="A32" s="179" t="s">
        <v>246</v>
      </c>
      <c r="B32" s="522"/>
      <c r="C32" s="559" t="s">
        <v>294</v>
      </c>
      <c r="D32" s="196" t="s">
        <v>295</v>
      </c>
      <c r="E32" s="165" t="s">
        <v>345</v>
      </c>
      <c r="F32" s="532" t="s">
        <v>218</v>
      </c>
      <c r="G32" s="558"/>
      <c r="H32" s="518"/>
      <c r="I32" s="518"/>
      <c r="J32" s="518"/>
      <c r="K32" s="518"/>
      <c r="L32" s="437">
        <f>SUM(H32:K34)</f>
        <v>0</v>
      </c>
      <c r="M32" s="198"/>
      <c r="R32" s="163"/>
    </row>
    <row r="33" spans="1:87" ht="59.25" customHeight="1" x14ac:dyDescent="0.25">
      <c r="A33" s="179" t="s">
        <v>246</v>
      </c>
      <c r="B33" s="522"/>
      <c r="C33" s="559"/>
      <c r="D33" s="196" t="s">
        <v>296</v>
      </c>
      <c r="E33" s="165" t="s">
        <v>209</v>
      </c>
      <c r="F33" s="532"/>
      <c r="G33" s="558"/>
      <c r="H33" s="518"/>
      <c r="I33" s="518"/>
      <c r="J33" s="518"/>
      <c r="K33" s="518"/>
      <c r="L33" s="519"/>
      <c r="M33" s="198"/>
      <c r="R33" s="163"/>
    </row>
    <row r="34" spans="1:87" ht="59.25" customHeight="1" x14ac:dyDescent="0.25">
      <c r="A34" s="179" t="s">
        <v>246</v>
      </c>
      <c r="B34" s="522"/>
      <c r="C34" s="559"/>
      <c r="D34" s="196" t="s">
        <v>297</v>
      </c>
      <c r="E34" s="165" t="s">
        <v>346</v>
      </c>
      <c r="F34" s="532"/>
      <c r="G34" s="557"/>
      <c r="H34" s="518"/>
      <c r="I34" s="518"/>
      <c r="J34" s="518"/>
      <c r="K34" s="518"/>
      <c r="L34" s="438"/>
      <c r="M34" s="198"/>
      <c r="R34" s="163"/>
    </row>
    <row r="35" spans="1:87" ht="59.25" customHeight="1" x14ac:dyDescent="0.25">
      <c r="A35" s="179" t="s">
        <v>246</v>
      </c>
      <c r="B35" s="522"/>
      <c r="C35" s="551" t="s">
        <v>348</v>
      </c>
      <c r="D35" s="196" t="s">
        <v>349</v>
      </c>
      <c r="E35" s="207" t="s">
        <v>210</v>
      </c>
      <c r="F35" s="527" t="s">
        <v>219</v>
      </c>
      <c r="G35" s="196" t="s">
        <v>222</v>
      </c>
      <c r="H35" s="518"/>
      <c r="I35" s="518"/>
      <c r="J35" s="518"/>
      <c r="K35" s="518"/>
      <c r="L35" s="437">
        <f>SUM(H35:K36)</f>
        <v>0</v>
      </c>
      <c r="M35" s="198" t="s">
        <v>320</v>
      </c>
      <c r="R35" s="163"/>
    </row>
    <row r="36" spans="1:87" ht="66" customHeight="1" x14ac:dyDescent="0.25">
      <c r="A36" s="179" t="s">
        <v>246</v>
      </c>
      <c r="B36" s="522"/>
      <c r="C36" s="552"/>
      <c r="D36" s="196" t="s">
        <v>298</v>
      </c>
      <c r="E36" s="207" t="s">
        <v>211</v>
      </c>
      <c r="F36" s="529"/>
      <c r="G36" s="196" t="s">
        <v>356</v>
      </c>
      <c r="H36" s="518"/>
      <c r="I36" s="518"/>
      <c r="J36" s="518"/>
      <c r="K36" s="518"/>
      <c r="L36" s="438"/>
      <c r="M36" s="198" t="s">
        <v>322</v>
      </c>
      <c r="R36" s="163"/>
    </row>
    <row r="37" spans="1:87" ht="59.25" customHeight="1" x14ac:dyDescent="0.25">
      <c r="A37" s="179" t="s">
        <v>246</v>
      </c>
      <c r="B37" s="522"/>
      <c r="C37" s="165" t="s">
        <v>350</v>
      </c>
      <c r="D37" s="165" t="s">
        <v>300</v>
      </c>
      <c r="E37" s="165" t="s">
        <v>299</v>
      </c>
      <c r="F37" s="208" t="s">
        <v>220</v>
      </c>
      <c r="G37" s="164" t="s">
        <v>252</v>
      </c>
      <c r="H37" s="184"/>
      <c r="I37" s="184"/>
      <c r="J37" s="184"/>
      <c r="K37" s="184"/>
      <c r="L37" s="182">
        <f t="shared" si="0"/>
        <v>0</v>
      </c>
      <c r="M37" s="198"/>
      <c r="R37" s="163"/>
    </row>
    <row r="38" spans="1:87" ht="75.75" customHeight="1" x14ac:dyDescent="0.25">
      <c r="A38" s="179" t="s">
        <v>246</v>
      </c>
      <c r="B38" s="522"/>
      <c r="C38" s="207" t="s">
        <v>351</v>
      </c>
      <c r="D38" s="207" t="s">
        <v>301</v>
      </c>
      <c r="E38" s="207" t="s">
        <v>212</v>
      </c>
      <c r="F38" s="204" t="s">
        <v>221</v>
      </c>
      <c r="G38" s="211" t="s">
        <v>223</v>
      </c>
      <c r="H38" s="184"/>
      <c r="I38" s="184"/>
      <c r="J38" s="184"/>
      <c r="K38" s="184"/>
      <c r="L38" s="182">
        <f>SUM(H38:K38)</f>
        <v>0</v>
      </c>
      <c r="M38" s="198" t="s">
        <v>347</v>
      </c>
      <c r="R38" s="163"/>
    </row>
    <row r="39" spans="1:87" s="96" customFormat="1" ht="15" customHeight="1" x14ac:dyDescent="0.25">
      <c r="A39" s="179"/>
      <c r="B39" s="553" t="s">
        <v>344</v>
      </c>
      <c r="C39" s="554"/>
      <c r="D39" s="554"/>
      <c r="E39" s="554"/>
      <c r="F39" s="554"/>
      <c r="G39" s="555"/>
      <c r="H39" s="193">
        <f>SUM(H6:H38)</f>
        <v>0</v>
      </c>
      <c r="I39" s="193"/>
      <c r="J39" s="193"/>
      <c r="K39" s="193"/>
      <c r="L39" s="194"/>
      <c r="M39" s="195"/>
      <c r="N39" s="12"/>
      <c r="O39" s="12"/>
      <c r="P39" s="12"/>
      <c r="Q39" s="12"/>
      <c r="R39" s="163"/>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row>
    <row r="40" spans="1:87" ht="16.5" customHeight="1" x14ac:dyDescent="0.25">
      <c r="A40" s="179"/>
      <c r="B40" s="535" t="s">
        <v>196</v>
      </c>
      <c r="C40" s="535"/>
      <c r="D40" s="535"/>
      <c r="E40" s="535"/>
      <c r="F40" s="535"/>
      <c r="G40" s="535"/>
      <c r="H40" s="535"/>
      <c r="I40" s="535"/>
      <c r="J40" s="535"/>
      <c r="K40" s="535"/>
      <c r="L40" s="535"/>
      <c r="M40" s="535"/>
      <c r="N40" s="166"/>
    </row>
    <row r="41" spans="1:87" ht="79.5" customHeight="1" x14ac:dyDescent="0.25">
      <c r="A41" s="179" t="s">
        <v>245</v>
      </c>
      <c r="B41" s="522" t="s">
        <v>244</v>
      </c>
      <c r="C41" s="538" t="s">
        <v>358</v>
      </c>
      <c r="D41" s="538" t="s">
        <v>359</v>
      </c>
      <c r="E41" s="541" t="s">
        <v>102</v>
      </c>
      <c r="F41" s="214" t="s">
        <v>362</v>
      </c>
      <c r="G41" s="542" t="s">
        <v>253</v>
      </c>
      <c r="H41" s="185"/>
      <c r="I41" s="185"/>
      <c r="J41" s="185"/>
      <c r="K41" s="185"/>
      <c r="L41" s="159">
        <f>SUM(H41:K41)</f>
        <v>0</v>
      </c>
      <c r="M41" s="196"/>
    </row>
    <row r="42" spans="1:87" ht="99" customHeight="1" x14ac:dyDescent="0.25">
      <c r="A42" s="179" t="s">
        <v>245</v>
      </c>
      <c r="B42" s="522"/>
      <c r="C42" s="539"/>
      <c r="D42" s="540"/>
      <c r="E42" s="541"/>
      <c r="F42" s="214" t="s">
        <v>103</v>
      </c>
      <c r="G42" s="543"/>
      <c r="H42" s="185"/>
      <c r="I42" s="185"/>
      <c r="J42" s="185"/>
      <c r="K42" s="185"/>
      <c r="L42" s="159">
        <f>SUM(H42:K42)</f>
        <v>0</v>
      </c>
      <c r="M42" s="196"/>
    </row>
    <row r="43" spans="1:87" ht="109.5" customHeight="1" x14ac:dyDescent="0.2">
      <c r="A43" s="179" t="s">
        <v>245</v>
      </c>
      <c r="B43" s="522"/>
      <c r="C43" s="540"/>
      <c r="D43" s="196" t="s">
        <v>360</v>
      </c>
      <c r="E43" s="196" t="s">
        <v>361</v>
      </c>
      <c r="F43" s="214" t="s">
        <v>363</v>
      </c>
      <c r="G43" s="214" t="s">
        <v>364</v>
      </c>
      <c r="H43" s="185"/>
      <c r="I43" s="185"/>
      <c r="J43" s="185"/>
      <c r="K43" s="185"/>
      <c r="L43" s="159">
        <f>SUM(H43:K43)</f>
        <v>0</v>
      </c>
      <c r="M43" s="167"/>
      <c r="N43" s="13"/>
    </row>
    <row r="44" spans="1:87" ht="127.5" x14ac:dyDescent="0.2">
      <c r="A44" s="179" t="s">
        <v>246</v>
      </c>
      <c r="B44" s="522"/>
      <c r="C44" s="533" t="s">
        <v>302</v>
      </c>
      <c r="D44" s="198" t="s">
        <v>303</v>
      </c>
      <c r="E44" s="165" t="s">
        <v>224</v>
      </c>
      <c r="F44" s="542" t="s">
        <v>228</v>
      </c>
      <c r="G44" s="181" t="s">
        <v>304</v>
      </c>
      <c r="H44" s="545"/>
      <c r="I44" s="545"/>
      <c r="J44" s="545"/>
      <c r="K44" s="545"/>
      <c r="L44" s="548">
        <f>SUM(H44:K46)</f>
        <v>0</v>
      </c>
      <c r="M44" s="167"/>
      <c r="N44" s="13"/>
    </row>
    <row r="45" spans="1:87" ht="51" x14ac:dyDescent="0.2">
      <c r="A45" s="179" t="s">
        <v>246</v>
      </c>
      <c r="B45" s="522"/>
      <c r="C45" s="533"/>
      <c r="D45" s="196" t="s">
        <v>308</v>
      </c>
      <c r="E45" s="165" t="s">
        <v>227</v>
      </c>
      <c r="F45" s="544"/>
      <c r="G45" s="181" t="s">
        <v>309</v>
      </c>
      <c r="H45" s="546"/>
      <c r="I45" s="546"/>
      <c r="J45" s="546"/>
      <c r="K45" s="546"/>
      <c r="L45" s="549"/>
      <c r="M45" s="167"/>
      <c r="N45" s="13"/>
    </row>
    <row r="46" spans="1:87" ht="123" customHeight="1" x14ac:dyDescent="0.2">
      <c r="A46" s="179" t="s">
        <v>246</v>
      </c>
      <c r="B46" s="522"/>
      <c r="C46" s="533"/>
      <c r="D46" s="196" t="s">
        <v>306</v>
      </c>
      <c r="E46" s="165" t="s">
        <v>226</v>
      </c>
      <c r="F46" s="543"/>
      <c r="G46" s="181" t="s">
        <v>307</v>
      </c>
      <c r="H46" s="547"/>
      <c r="I46" s="547"/>
      <c r="J46" s="547"/>
      <c r="K46" s="547"/>
      <c r="L46" s="550"/>
      <c r="M46" s="167"/>
      <c r="N46" s="13"/>
    </row>
    <row r="47" spans="1:87" ht="94.5" customHeight="1" x14ac:dyDescent="0.2">
      <c r="A47" s="179" t="s">
        <v>246</v>
      </c>
      <c r="B47" s="522"/>
      <c r="C47" s="533"/>
      <c r="D47" s="196" t="s">
        <v>321</v>
      </c>
      <c r="E47" s="165" t="s">
        <v>225</v>
      </c>
      <c r="F47" s="208" t="s">
        <v>229</v>
      </c>
      <c r="G47" s="181" t="s">
        <v>305</v>
      </c>
      <c r="H47" s="186"/>
      <c r="I47" s="186"/>
      <c r="J47" s="186"/>
      <c r="K47" s="186"/>
      <c r="L47" s="159">
        <f>SUM(H47:K47)</f>
        <v>0</v>
      </c>
      <c r="M47" s="167"/>
      <c r="N47" s="13"/>
    </row>
    <row r="48" spans="1:87" ht="18.75" customHeight="1" x14ac:dyDescent="0.25">
      <c r="A48" s="179"/>
      <c r="B48" s="535" t="s">
        <v>338</v>
      </c>
      <c r="C48" s="535"/>
      <c r="D48" s="535"/>
      <c r="E48" s="535"/>
      <c r="F48" s="535"/>
      <c r="G48" s="535"/>
      <c r="H48" s="535"/>
      <c r="I48" s="535"/>
      <c r="J48" s="535"/>
      <c r="K48" s="535"/>
      <c r="L48" s="535"/>
      <c r="M48" s="535"/>
      <c r="N48" s="13"/>
    </row>
    <row r="49" spans="1:14" ht="30" customHeight="1" x14ac:dyDescent="0.25">
      <c r="A49" s="179" t="s">
        <v>245</v>
      </c>
      <c r="B49" s="522" t="s">
        <v>197</v>
      </c>
      <c r="C49" s="527" t="s">
        <v>9</v>
      </c>
      <c r="D49" s="521" t="s">
        <v>259</v>
      </c>
      <c r="E49" s="533" t="s">
        <v>122</v>
      </c>
      <c r="F49" s="201" t="s">
        <v>11</v>
      </c>
      <c r="G49" s="536" t="s">
        <v>253</v>
      </c>
      <c r="H49" s="197"/>
      <c r="I49" s="197"/>
      <c r="J49" s="197"/>
      <c r="K49" s="197"/>
      <c r="L49" s="159">
        <f>SUM(H49:K49)</f>
        <v>0</v>
      </c>
      <c r="M49" s="187"/>
      <c r="N49" s="4"/>
    </row>
    <row r="50" spans="1:14" ht="53.25" customHeight="1" x14ac:dyDescent="0.25">
      <c r="A50" s="179" t="s">
        <v>245</v>
      </c>
      <c r="B50" s="522"/>
      <c r="C50" s="528"/>
      <c r="D50" s="521"/>
      <c r="E50" s="533"/>
      <c r="F50" s="203" t="s">
        <v>13</v>
      </c>
      <c r="G50" s="530"/>
      <c r="H50" s="182"/>
      <c r="I50" s="182"/>
      <c r="J50" s="182"/>
      <c r="K50" s="182"/>
      <c r="L50" s="159">
        <f>SUM(H50:K50)</f>
        <v>0</v>
      </c>
      <c r="M50" s="199"/>
      <c r="N50" s="7"/>
    </row>
    <row r="51" spans="1:14" ht="12" customHeight="1" x14ac:dyDescent="0.25">
      <c r="A51" s="179" t="s">
        <v>245</v>
      </c>
      <c r="B51" s="522"/>
      <c r="C51" s="528"/>
      <c r="D51" s="521"/>
      <c r="E51" s="533"/>
      <c r="F51" s="523" t="s">
        <v>14</v>
      </c>
      <c r="G51" s="530"/>
      <c r="H51" s="518"/>
      <c r="I51" s="518"/>
      <c r="J51" s="518"/>
      <c r="K51" s="518"/>
      <c r="L51" s="437">
        <f>SUM(H51:K54)</f>
        <v>0</v>
      </c>
      <c r="M51" s="537"/>
      <c r="N51" s="168"/>
    </row>
    <row r="52" spans="1:14" ht="24" customHeight="1" x14ac:dyDescent="0.25">
      <c r="A52" s="179" t="s">
        <v>245</v>
      </c>
      <c r="B52" s="522"/>
      <c r="C52" s="528"/>
      <c r="D52" s="521"/>
      <c r="E52" s="533"/>
      <c r="F52" s="523"/>
      <c r="G52" s="530"/>
      <c r="H52" s="518"/>
      <c r="I52" s="518"/>
      <c r="J52" s="518"/>
      <c r="K52" s="518"/>
      <c r="L52" s="519"/>
      <c r="M52" s="537"/>
      <c r="N52" s="168"/>
    </row>
    <row r="53" spans="1:14" ht="12" customHeight="1" x14ac:dyDescent="0.25">
      <c r="A53" s="179" t="s">
        <v>245</v>
      </c>
      <c r="B53" s="522"/>
      <c r="C53" s="528"/>
      <c r="D53" s="521"/>
      <c r="E53" s="533"/>
      <c r="F53" s="523"/>
      <c r="G53" s="530"/>
      <c r="H53" s="518"/>
      <c r="I53" s="518"/>
      <c r="J53" s="518"/>
      <c r="K53" s="518"/>
      <c r="L53" s="519"/>
      <c r="M53" s="537"/>
      <c r="N53" s="168"/>
    </row>
    <row r="54" spans="1:14" ht="40.5" customHeight="1" x14ac:dyDescent="0.25">
      <c r="A54" s="179" t="s">
        <v>245</v>
      </c>
      <c r="B54" s="522"/>
      <c r="C54" s="528"/>
      <c r="D54" s="521"/>
      <c r="E54" s="533"/>
      <c r="F54" s="523"/>
      <c r="G54" s="530"/>
      <c r="H54" s="518"/>
      <c r="I54" s="518"/>
      <c r="J54" s="518"/>
      <c r="K54" s="518"/>
      <c r="L54" s="438"/>
      <c r="M54" s="537"/>
      <c r="N54" s="168"/>
    </row>
    <row r="55" spans="1:14" ht="20.25" customHeight="1" x14ac:dyDescent="0.25">
      <c r="A55" s="179" t="s">
        <v>245</v>
      </c>
      <c r="B55" s="522"/>
      <c r="C55" s="528"/>
      <c r="D55" s="521"/>
      <c r="E55" s="533"/>
      <c r="F55" s="523" t="s">
        <v>15</v>
      </c>
      <c r="G55" s="530"/>
      <c r="H55" s="518"/>
      <c r="I55" s="518"/>
      <c r="J55" s="518"/>
      <c r="K55" s="518"/>
      <c r="L55" s="437">
        <f>SUM(H55:K57)</f>
        <v>0</v>
      </c>
      <c r="M55" s="537"/>
      <c r="N55" s="168"/>
    </row>
    <row r="56" spans="1:14" ht="48" customHeight="1" x14ac:dyDescent="0.25">
      <c r="A56" s="179" t="s">
        <v>245</v>
      </c>
      <c r="B56" s="522"/>
      <c r="C56" s="528"/>
      <c r="D56" s="521"/>
      <c r="E56" s="533"/>
      <c r="F56" s="523"/>
      <c r="G56" s="530"/>
      <c r="H56" s="518"/>
      <c r="I56" s="518"/>
      <c r="J56" s="518"/>
      <c r="K56" s="518"/>
      <c r="L56" s="519"/>
      <c r="M56" s="537"/>
      <c r="N56" s="168"/>
    </row>
    <row r="57" spans="1:14" ht="32.25" customHeight="1" x14ac:dyDescent="0.25">
      <c r="A57" s="179"/>
      <c r="B57" s="522"/>
      <c r="C57" s="528"/>
      <c r="D57" s="521"/>
      <c r="E57" s="533"/>
      <c r="F57" s="523"/>
      <c r="G57" s="530"/>
      <c r="H57" s="518"/>
      <c r="I57" s="518"/>
      <c r="J57" s="518"/>
      <c r="K57" s="518"/>
      <c r="L57" s="438"/>
      <c r="M57" s="537"/>
      <c r="N57" s="168"/>
    </row>
    <row r="58" spans="1:14" ht="91.5" customHeight="1" x14ac:dyDescent="0.25">
      <c r="A58" s="179" t="s">
        <v>245</v>
      </c>
      <c r="B58" s="522"/>
      <c r="C58" s="528"/>
      <c r="D58" s="521"/>
      <c r="E58" s="533" t="s">
        <v>19</v>
      </c>
      <c r="F58" s="203" t="s">
        <v>20</v>
      </c>
      <c r="G58" s="530"/>
      <c r="H58" s="182"/>
      <c r="I58" s="182"/>
      <c r="J58" s="182"/>
      <c r="K58" s="182"/>
      <c r="L58" s="159">
        <f t="shared" ref="L58:L63" si="1">SUM(H58:K58)</f>
        <v>0</v>
      </c>
      <c r="M58" s="534"/>
      <c r="N58" s="168"/>
    </row>
    <row r="59" spans="1:14" ht="84.75" customHeight="1" x14ac:dyDescent="0.25">
      <c r="A59" s="179" t="s">
        <v>245</v>
      </c>
      <c r="B59" s="522"/>
      <c r="C59" s="528"/>
      <c r="D59" s="521"/>
      <c r="E59" s="533"/>
      <c r="F59" s="203" t="s">
        <v>268</v>
      </c>
      <c r="G59" s="530"/>
      <c r="H59" s="182"/>
      <c r="I59" s="182"/>
      <c r="J59" s="182"/>
      <c r="K59" s="182"/>
      <c r="L59" s="159">
        <f t="shared" si="1"/>
        <v>0</v>
      </c>
      <c r="M59" s="534"/>
      <c r="N59" s="168"/>
    </row>
    <row r="60" spans="1:14" ht="66" customHeight="1" x14ac:dyDescent="0.2">
      <c r="A60" s="179" t="s">
        <v>245</v>
      </c>
      <c r="B60" s="522"/>
      <c r="C60" s="528"/>
      <c r="D60" s="521"/>
      <c r="E60" s="533" t="s">
        <v>21</v>
      </c>
      <c r="F60" s="203" t="s">
        <v>108</v>
      </c>
      <c r="G60" s="530"/>
      <c r="H60" s="182"/>
      <c r="I60" s="182"/>
      <c r="J60" s="182"/>
      <c r="K60" s="182"/>
      <c r="L60" s="159">
        <f t="shared" si="1"/>
        <v>0</v>
      </c>
      <c r="M60" s="169"/>
      <c r="N60" s="168"/>
    </row>
    <row r="61" spans="1:14" ht="61.5" customHeight="1" x14ac:dyDescent="0.25">
      <c r="A61" s="179" t="s">
        <v>245</v>
      </c>
      <c r="B61" s="522"/>
      <c r="C61" s="528"/>
      <c r="D61" s="521"/>
      <c r="E61" s="533"/>
      <c r="F61" s="203" t="s">
        <v>22</v>
      </c>
      <c r="G61" s="530"/>
      <c r="H61" s="182"/>
      <c r="I61" s="182"/>
      <c r="J61" s="182"/>
      <c r="K61" s="182"/>
      <c r="L61" s="159">
        <f t="shared" si="1"/>
        <v>0</v>
      </c>
      <c r="M61" s="200"/>
      <c r="N61" s="168"/>
    </row>
    <row r="62" spans="1:14" ht="107.25" customHeight="1" x14ac:dyDescent="0.25">
      <c r="A62" s="179" t="s">
        <v>245</v>
      </c>
      <c r="B62" s="522"/>
      <c r="C62" s="528"/>
      <c r="D62" s="521"/>
      <c r="E62" s="533" t="s">
        <v>123</v>
      </c>
      <c r="F62" s="203" t="s">
        <v>269</v>
      </c>
      <c r="G62" s="530"/>
      <c r="H62" s="182"/>
      <c r="I62" s="182"/>
      <c r="J62" s="182"/>
      <c r="K62" s="182"/>
      <c r="L62" s="159">
        <f t="shared" si="1"/>
        <v>0</v>
      </c>
      <c r="M62" s="534"/>
      <c r="N62" s="168"/>
    </row>
    <row r="63" spans="1:14" ht="107.25" customHeight="1" x14ac:dyDescent="0.25">
      <c r="A63" s="179" t="s">
        <v>245</v>
      </c>
      <c r="B63" s="522"/>
      <c r="C63" s="529"/>
      <c r="D63" s="521"/>
      <c r="E63" s="533"/>
      <c r="F63" s="203" t="s">
        <v>109</v>
      </c>
      <c r="G63" s="530"/>
      <c r="H63" s="182"/>
      <c r="I63" s="182"/>
      <c r="J63" s="182"/>
      <c r="K63" s="182"/>
      <c r="L63" s="159">
        <f t="shared" si="1"/>
        <v>0</v>
      </c>
      <c r="M63" s="534"/>
      <c r="N63" s="168"/>
    </row>
    <row r="64" spans="1:14" ht="36" customHeight="1" x14ac:dyDescent="0.25">
      <c r="A64" s="179" t="s">
        <v>245</v>
      </c>
      <c r="B64" s="522"/>
      <c r="C64" s="533" t="s">
        <v>261</v>
      </c>
      <c r="D64" s="533" t="s">
        <v>260</v>
      </c>
      <c r="E64" s="533" t="s">
        <v>121</v>
      </c>
      <c r="F64" s="523" t="s">
        <v>23</v>
      </c>
      <c r="G64" s="530"/>
      <c r="H64" s="518"/>
      <c r="I64" s="518"/>
      <c r="J64" s="518"/>
      <c r="K64" s="518"/>
      <c r="L64" s="518">
        <f>SUM(H64:K66)</f>
        <v>0</v>
      </c>
      <c r="M64" s="533"/>
      <c r="N64" s="168"/>
    </row>
    <row r="65" spans="1:17" ht="31.5" customHeight="1" x14ac:dyDescent="0.25">
      <c r="A65" s="179" t="s">
        <v>245</v>
      </c>
      <c r="B65" s="522"/>
      <c r="C65" s="533"/>
      <c r="D65" s="533"/>
      <c r="E65" s="533"/>
      <c r="F65" s="523"/>
      <c r="G65" s="530"/>
      <c r="H65" s="518"/>
      <c r="I65" s="518"/>
      <c r="J65" s="518"/>
      <c r="K65" s="518"/>
      <c r="L65" s="518"/>
      <c r="M65" s="533"/>
      <c r="N65" s="168"/>
    </row>
    <row r="66" spans="1:17" ht="48" customHeight="1" x14ac:dyDescent="0.25">
      <c r="A66" s="179" t="s">
        <v>245</v>
      </c>
      <c r="B66" s="522"/>
      <c r="C66" s="533"/>
      <c r="D66" s="533"/>
      <c r="E66" s="533"/>
      <c r="F66" s="523"/>
      <c r="G66" s="530"/>
      <c r="H66" s="518"/>
      <c r="I66" s="518"/>
      <c r="J66" s="518"/>
      <c r="K66" s="518"/>
      <c r="L66" s="518"/>
      <c r="M66" s="533"/>
      <c r="N66" s="168"/>
    </row>
    <row r="67" spans="1:17" ht="75.75" customHeight="1" x14ac:dyDescent="0.25">
      <c r="A67" s="179" t="s">
        <v>245</v>
      </c>
      <c r="B67" s="522"/>
      <c r="C67" s="533" t="s">
        <v>263</v>
      </c>
      <c r="D67" s="533" t="s">
        <v>262</v>
      </c>
      <c r="E67" s="196" t="s">
        <v>24</v>
      </c>
      <c r="F67" s="523" t="s">
        <v>25</v>
      </c>
      <c r="G67" s="530"/>
      <c r="H67" s="518"/>
      <c r="I67" s="518"/>
      <c r="J67" s="518"/>
      <c r="K67" s="518"/>
      <c r="L67" s="518">
        <f>SUM(H67:K68)</f>
        <v>0</v>
      </c>
      <c r="M67" s="521"/>
      <c r="N67" s="168"/>
    </row>
    <row r="68" spans="1:17" ht="71.25" customHeight="1" x14ac:dyDescent="0.25">
      <c r="A68" s="179" t="s">
        <v>245</v>
      </c>
      <c r="B68" s="522"/>
      <c r="C68" s="533"/>
      <c r="D68" s="533"/>
      <c r="E68" s="196" t="s">
        <v>26</v>
      </c>
      <c r="F68" s="523"/>
      <c r="G68" s="530"/>
      <c r="H68" s="518"/>
      <c r="I68" s="518"/>
      <c r="J68" s="518"/>
      <c r="K68" s="518"/>
      <c r="L68" s="518"/>
      <c r="M68" s="521"/>
      <c r="N68" s="168"/>
    </row>
    <row r="69" spans="1:17" ht="71.25" customHeight="1" x14ac:dyDescent="0.25">
      <c r="A69" s="179" t="s">
        <v>245</v>
      </c>
      <c r="B69" s="522"/>
      <c r="C69" s="533"/>
      <c r="D69" s="533"/>
      <c r="E69" s="196" t="s">
        <v>27</v>
      </c>
      <c r="F69" s="203" t="s">
        <v>28</v>
      </c>
      <c r="G69" s="530"/>
      <c r="H69" s="182"/>
      <c r="I69" s="182"/>
      <c r="J69" s="182"/>
      <c r="K69" s="182"/>
      <c r="L69" s="159">
        <f>SUM(H69:K69)</f>
        <v>0</v>
      </c>
      <c r="M69" s="196"/>
      <c r="N69" s="168"/>
    </row>
    <row r="70" spans="1:17" ht="75" customHeight="1" x14ac:dyDescent="0.25">
      <c r="A70" s="179" t="s">
        <v>245</v>
      </c>
      <c r="B70" s="522"/>
      <c r="C70" s="533"/>
      <c r="D70" s="533"/>
      <c r="E70" s="196" t="s">
        <v>29</v>
      </c>
      <c r="F70" s="203" t="s">
        <v>30</v>
      </c>
      <c r="G70" s="530"/>
      <c r="H70" s="182"/>
      <c r="I70" s="182"/>
      <c r="J70" s="182"/>
      <c r="K70" s="182"/>
      <c r="L70" s="159">
        <f>SUM(H70:K70)</f>
        <v>0</v>
      </c>
      <c r="M70" s="198"/>
      <c r="N70" s="166"/>
    </row>
    <row r="71" spans="1:17" ht="96" customHeight="1" x14ac:dyDescent="0.25">
      <c r="A71" s="179" t="s">
        <v>245</v>
      </c>
      <c r="B71" s="522"/>
      <c r="C71" s="533" t="s">
        <v>265</v>
      </c>
      <c r="D71" s="533" t="s">
        <v>264</v>
      </c>
      <c r="E71" s="521" t="s">
        <v>36</v>
      </c>
      <c r="F71" s="203" t="s">
        <v>35</v>
      </c>
      <c r="G71" s="530"/>
      <c r="H71" s="182"/>
      <c r="I71" s="182"/>
      <c r="J71" s="182"/>
      <c r="K71" s="182"/>
      <c r="L71" s="159">
        <f>SUM(H71:K71)</f>
        <v>0</v>
      </c>
      <c r="M71" s="198"/>
      <c r="N71" s="168"/>
    </row>
    <row r="72" spans="1:17" ht="63" customHeight="1" x14ac:dyDescent="0.25">
      <c r="A72" s="179" t="s">
        <v>245</v>
      </c>
      <c r="B72" s="522"/>
      <c r="C72" s="533"/>
      <c r="D72" s="533"/>
      <c r="E72" s="521"/>
      <c r="F72" s="203" t="s">
        <v>37</v>
      </c>
      <c r="G72" s="530"/>
      <c r="H72" s="182"/>
      <c r="I72" s="182"/>
      <c r="J72" s="182"/>
      <c r="K72" s="182"/>
      <c r="L72" s="159">
        <f>SUM(H72:K72)</f>
        <v>0</v>
      </c>
      <c r="M72" s="198"/>
      <c r="N72" s="166"/>
      <c r="Q72" s="163"/>
    </row>
    <row r="73" spans="1:17" ht="51" customHeight="1" x14ac:dyDescent="0.25">
      <c r="A73" s="179" t="s">
        <v>246</v>
      </c>
      <c r="B73" s="522"/>
      <c r="C73" s="527" t="s">
        <v>310</v>
      </c>
      <c r="D73" s="198" t="s">
        <v>311</v>
      </c>
      <c r="E73" s="164" t="s">
        <v>231</v>
      </c>
      <c r="F73" s="532" t="s">
        <v>235</v>
      </c>
      <c r="G73" s="530"/>
      <c r="H73" s="518"/>
      <c r="I73" s="518"/>
      <c r="J73" s="518"/>
      <c r="K73" s="518"/>
      <c r="L73" s="437">
        <f>SUM(H73:K76)</f>
        <v>0</v>
      </c>
      <c r="M73" s="198"/>
      <c r="N73" s="166"/>
      <c r="Q73" s="163"/>
    </row>
    <row r="74" spans="1:17" ht="63" customHeight="1" x14ac:dyDescent="0.25">
      <c r="A74" s="179" t="s">
        <v>246</v>
      </c>
      <c r="B74" s="522"/>
      <c r="C74" s="528"/>
      <c r="D74" s="198" t="s">
        <v>312</v>
      </c>
      <c r="E74" s="165" t="s">
        <v>232</v>
      </c>
      <c r="F74" s="532"/>
      <c r="G74" s="530"/>
      <c r="H74" s="518"/>
      <c r="I74" s="518"/>
      <c r="J74" s="518"/>
      <c r="K74" s="518"/>
      <c r="L74" s="519"/>
      <c r="M74" s="198"/>
      <c r="N74" s="166"/>
      <c r="Q74" s="163"/>
    </row>
    <row r="75" spans="1:17" ht="63" customHeight="1" x14ac:dyDescent="0.25">
      <c r="A75" s="179" t="s">
        <v>246</v>
      </c>
      <c r="B75" s="522"/>
      <c r="C75" s="528"/>
      <c r="D75" s="198" t="s">
        <v>313</v>
      </c>
      <c r="E75" s="164" t="s">
        <v>233</v>
      </c>
      <c r="F75" s="532"/>
      <c r="G75" s="530"/>
      <c r="H75" s="518"/>
      <c r="I75" s="518"/>
      <c r="J75" s="518"/>
      <c r="K75" s="518"/>
      <c r="L75" s="519"/>
      <c r="M75" s="198"/>
      <c r="N75" s="166"/>
      <c r="Q75" s="163"/>
    </row>
    <row r="76" spans="1:17" ht="89.25" x14ac:dyDescent="0.25">
      <c r="A76" s="179" t="s">
        <v>246</v>
      </c>
      <c r="B76" s="522"/>
      <c r="C76" s="529"/>
      <c r="D76" s="198" t="s">
        <v>314</v>
      </c>
      <c r="E76" s="164" t="s">
        <v>234</v>
      </c>
      <c r="F76" s="532"/>
      <c r="G76" s="530"/>
      <c r="H76" s="518"/>
      <c r="I76" s="518"/>
      <c r="J76" s="518"/>
      <c r="K76" s="518"/>
      <c r="L76" s="438"/>
      <c r="M76" s="198"/>
      <c r="N76" s="166"/>
      <c r="Q76" s="163"/>
    </row>
    <row r="77" spans="1:17" ht="69.75" customHeight="1" x14ac:dyDescent="0.25">
      <c r="A77" s="179" t="s">
        <v>245</v>
      </c>
      <c r="B77" s="525" t="s">
        <v>199</v>
      </c>
      <c r="C77" s="527" t="s">
        <v>323</v>
      </c>
      <c r="D77" s="521" t="s">
        <v>324</v>
      </c>
      <c r="E77" s="527" t="s">
        <v>328</v>
      </c>
      <c r="F77" s="203" t="s">
        <v>39</v>
      </c>
      <c r="G77" s="530" t="s">
        <v>332</v>
      </c>
      <c r="H77" s="182"/>
      <c r="I77" s="182"/>
      <c r="J77" s="182"/>
      <c r="K77" s="182"/>
      <c r="L77" s="159">
        <f t="shared" ref="L77:L97" si="2">SUM(H77:K77)</f>
        <v>0</v>
      </c>
      <c r="M77" s="198"/>
      <c r="N77" s="168"/>
    </row>
    <row r="78" spans="1:17" ht="82.5" customHeight="1" x14ac:dyDescent="0.25">
      <c r="A78" s="179" t="s">
        <v>245</v>
      </c>
      <c r="B78" s="526"/>
      <c r="C78" s="528"/>
      <c r="D78" s="521"/>
      <c r="E78" s="528"/>
      <c r="F78" s="203" t="s">
        <v>270</v>
      </c>
      <c r="G78" s="530"/>
      <c r="H78" s="182"/>
      <c r="I78" s="182"/>
      <c r="J78" s="182"/>
      <c r="K78" s="182"/>
      <c r="L78" s="159">
        <f t="shared" si="2"/>
        <v>0</v>
      </c>
      <c r="M78" s="202"/>
      <c r="N78" s="168"/>
    </row>
    <row r="79" spans="1:17" ht="81" customHeight="1" x14ac:dyDescent="0.25">
      <c r="A79" s="179" t="s">
        <v>245</v>
      </c>
      <c r="B79" s="526"/>
      <c r="C79" s="528"/>
      <c r="D79" s="521"/>
      <c r="E79" s="529"/>
      <c r="F79" s="203" t="s">
        <v>271</v>
      </c>
      <c r="G79" s="530"/>
      <c r="H79" s="185"/>
      <c r="I79" s="185"/>
      <c r="J79" s="185"/>
      <c r="K79" s="185"/>
      <c r="L79" s="159">
        <f t="shared" si="2"/>
        <v>0</v>
      </c>
      <c r="M79" s="202"/>
      <c r="N79" s="168"/>
    </row>
    <row r="80" spans="1:17" ht="86.25" customHeight="1" x14ac:dyDescent="0.25">
      <c r="A80" s="179" t="s">
        <v>245</v>
      </c>
      <c r="B80" s="526"/>
      <c r="C80" s="528"/>
      <c r="D80" s="521"/>
      <c r="E80" s="527" t="s">
        <v>329</v>
      </c>
      <c r="F80" s="203" t="s">
        <v>272</v>
      </c>
      <c r="G80" s="530"/>
      <c r="H80" s="185"/>
      <c r="I80" s="185"/>
      <c r="J80" s="185"/>
      <c r="K80" s="185"/>
      <c r="L80" s="159">
        <f t="shared" si="2"/>
        <v>0</v>
      </c>
      <c r="M80" s="202"/>
      <c r="N80" s="168"/>
    </row>
    <row r="81" spans="1:14" ht="94.5" customHeight="1" x14ac:dyDescent="0.25">
      <c r="A81" s="179" t="s">
        <v>245</v>
      </c>
      <c r="B81" s="526"/>
      <c r="C81" s="528"/>
      <c r="D81" s="521"/>
      <c r="E81" s="528"/>
      <c r="F81" s="203" t="s">
        <v>273</v>
      </c>
      <c r="G81" s="530"/>
      <c r="H81" s="185"/>
      <c r="I81" s="185"/>
      <c r="J81" s="185"/>
      <c r="K81" s="185"/>
      <c r="L81" s="159">
        <f t="shared" si="2"/>
        <v>0</v>
      </c>
      <c r="M81" s="202"/>
      <c r="N81" s="168"/>
    </row>
    <row r="82" spans="1:14" ht="106.5" customHeight="1" x14ac:dyDescent="0.25">
      <c r="A82" s="179" t="s">
        <v>245</v>
      </c>
      <c r="B82" s="526"/>
      <c r="C82" s="528"/>
      <c r="D82" s="521"/>
      <c r="E82" s="528"/>
      <c r="F82" s="203" t="s">
        <v>274</v>
      </c>
      <c r="G82" s="530"/>
      <c r="H82" s="185"/>
      <c r="I82" s="185"/>
      <c r="J82" s="185"/>
      <c r="K82" s="185"/>
      <c r="L82" s="159">
        <f t="shared" si="2"/>
        <v>0</v>
      </c>
      <c r="M82" s="202"/>
      <c r="N82" s="168"/>
    </row>
    <row r="83" spans="1:14" ht="83.25" customHeight="1" x14ac:dyDescent="0.25">
      <c r="A83" s="179" t="s">
        <v>245</v>
      </c>
      <c r="B83" s="526"/>
      <c r="C83" s="528"/>
      <c r="D83" s="204" t="s">
        <v>325</v>
      </c>
      <c r="E83" s="528"/>
      <c r="F83" s="203" t="s">
        <v>275</v>
      </c>
      <c r="G83" s="530"/>
      <c r="H83" s="185"/>
      <c r="I83" s="185"/>
      <c r="J83" s="185"/>
      <c r="K83" s="185"/>
      <c r="L83" s="159">
        <f t="shared" si="2"/>
        <v>0</v>
      </c>
      <c r="M83" s="202"/>
      <c r="N83" s="168"/>
    </row>
    <row r="84" spans="1:14" ht="75.75" customHeight="1" x14ac:dyDescent="0.25">
      <c r="A84" s="179" t="s">
        <v>245</v>
      </c>
      <c r="B84" s="526"/>
      <c r="C84" s="528"/>
      <c r="D84" s="527" t="s">
        <v>326</v>
      </c>
      <c r="E84" s="528"/>
      <c r="F84" s="203" t="s">
        <v>276</v>
      </c>
      <c r="G84" s="530"/>
      <c r="H84" s="185"/>
      <c r="I84" s="185"/>
      <c r="J84" s="185"/>
      <c r="K84" s="185"/>
      <c r="L84" s="159">
        <f t="shared" si="2"/>
        <v>0</v>
      </c>
      <c r="M84" s="202"/>
      <c r="N84" s="168"/>
    </row>
    <row r="85" spans="1:14" ht="107.25" customHeight="1" x14ac:dyDescent="0.25">
      <c r="A85" s="179" t="s">
        <v>245</v>
      </c>
      <c r="B85" s="526"/>
      <c r="C85" s="528"/>
      <c r="D85" s="528"/>
      <c r="E85" s="528"/>
      <c r="F85" s="203" t="s">
        <v>330</v>
      </c>
      <c r="G85" s="530"/>
      <c r="H85" s="185"/>
      <c r="I85" s="185"/>
      <c r="J85" s="185"/>
      <c r="K85" s="185"/>
      <c r="L85" s="159">
        <f t="shared" si="2"/>
        <v>0</v>
      </c>
      <c r="M85" s="202"/>
      <c r="N85" s="168"/>
    </row>
    <row r="86" spans="1:14" ht="115.5" customHeight="1" x14ac:dyDescent="0.25">
      <c r="A86" s="179" t="s">
        <v>245</v>
      </c>
      <c r="B86" s="526"/>
      <c r="C86" s="528"/>
      <c r="D86" s="528"/>
      <c r="E86" s="528"/>
      <c r="F86" s="203" t="s">
        <v>277</v>
      </c>
      <c r="G86" s="530"/>
      <c r="H86" s="185"/>
      <c r="I86" s="185"/>
      <c r="J86" s="185"/>
      <c r="K86" s="185"/>
      <c r="L86" s="159">
        <f t="shared" si="2"/>
        <v>0</v>
      </c>
      <c r="M86" s="202"/>
      <c r="N86" s="168"/>
    </row>
    <row r="87" spans="1:14" ht="91.5" customHeight="1" x14ac:dyDescent="0.25">
      <c r="A87" s="179" t="s">
        <v>245</v>
      </c>
      <c r="B87" s="526"/>
      <c r="C87" s="528"/>
      <c r="D87" s="528"/>
      <c r="E87" s="529"/>
      <c r="F87" s="203" t="s">
        <v>331</v>
      </c>
      <c r="G87" s="530"/>
      <c r="H87" s="185"/>
      <c r="I87" s="185"/>
      <c r="J87" s="185"/>
      <c r="K87" s="185"/>
      <c r="L87" s="159">
        <f t="shared" si="2"/>
        <v>0</v>
      </c>
      <c r="M87" s="202"/>
      <c r="N87" s="168"/>
    </row>
    <row r="88" spans="1:14" ht="91.5" customHeight="1" x14ac:dyDescent="0.25">
      <c r="A88" s="179" t="s">
        <v>245</v>
      </c>
      <c r="B88" s="526"/>
      <c r="C88" s="528"/>
      <c r="D88" s="528"/>
      <c r="E88" s="521" t="s">
        <v>40</v>
      </c>
      <c r="F88" s="203" t="s">
        <v>278</v>
      </c>
      <c r="G88" s="530"/>
      <c r="H88" s="185"/>
      <c r="I88" s="185"/>
      <c r="J88" s="185"/>
      <c r="K88" s="185"/>
      <c r="L88" s="159">
        <f t="shared" si="2"/>
        <v>0</v>
      </c>
      <c r="M88" s="202"/>
      <c r="N88" s="168"/>
    </row>
    <row r="89" spans="1:14" ht="108.75" customHeight="1" x14ac:dyDescent="0.25">
      <c r="A89" s="179" t="s">
        <v>245</v>
      </c>
      <c r="B89" s="526"/>
      <c r="C89" s="528"/>
      <c r="D89" s="528"/>
      <c r="E89" s="521"/>
      <c r="F89" s="203" t="s">
        <v>279</v>
      </c>
      <c r="G89" s="530"/>
      <c r="H89" s="185"/>
      <c r="I89" s="185"/>
      <c r="J89" s="185"/>
      <c r="K89" s="185"/>
      <c r="L89" s="159">
        <f t="shared" si="2"/>
        <v>0</v>
      </c>
      <c r="M89" s="202"/>
      <c r="N89" s="168"/>
    </row>
    <row r="90" spans="1:14" ht="91.5" customHeight="1" x14ac:dyDescent="0.25">
      <c r="A90" s="179" t="s">
        <v>245</v>
      </c>
      <c r="B90" s="526"/>
      <c r="C90" s="528"/>
      <c r="D90" s="528"/>
      <c r="E90" s="521"/>
      <c r="F90" s="203" t="s">
        <v>280</v>
      </c>
      <c r="G90" s="530"/>
      <c r="H90" s="185"/>
      <c r="I90" s="185"/>
      <c r="J90" s="185"/>
      <c r="K90" s="185"/>
      <c r="L90" s="159">
        <f t="shared" si="2"/>
        <v>0</v>
      </c>
      <c r="M90" s="202"/>
      <c r="N90" s="168"/>
    </row>
    <row r="91" spans="1:14" ht="129" customHeight="1" x14ac:dyDescent="0.25">
      <c r="A91" s="179" t="s">
        <v>245</v>
      </c>
      <c r="B91" s="526"/>
      <c r="C91" s="528"/>
      <c r="D91" s="529"/>
      <c r="E91" s="521"/>
      <c r="F91" s="203" t="s">
        <v>281</v>
      </c>
      <c r="G91" s="530"/>
      <c r="H91" s="185"/>
      <c r="I91" s="185"/>
      <c r="J91" s="185"/>
      <c r="K91" s="185"/>
      <c r="L91" s="159">
        <f t="shared" si="2"/>
        <v>0</v>
      </c>
      <c r="M91" s="202"/>
      <c r="N91" s="168"/>
    </row>
    <row r="92" spans="1:14" ht="94.5" customHeight="1" x14ac:dyDescent="0.25">
      <c r="A92" s="179" t="s">
        <v>245</v>
      </c>
      <c r="B92" s="526"/>
      <c r="C92" s="528"/>
      <c r="D92" s="527" t="s">
        <v>327</v>
      </c>
      <c r="E92" s="521" t="s">
        <v>41</v>
      </c>
      <c r="F92" s="203" t="s">
        <v>282</v>
      </c>
      <c r="G92" s="530"/>
      <c r="H92" s="185"/>
      <c r="I92" s="185"/>
      <c r="J92" s="185"/>
      <c r="K92" s="185"/>
      <c r="L92" s="159">
        <f t="shared" si="2"/>
        <v>0</v>
      </c>
      <c r="M92" s="202"/>
      <c r="N92" s="168"/>
    </row>
    <row r="93" spans="1:14" ht="78" customHeight="1" x14ac:dyDescent="0.25">
      <c r="A93" s="179" t="s">
        <v>245</v>
      </c>
      <c r="B93" s="526"/>
      <c r="C93" s="528"/>
      <c r="D93" s="528"/>
      <c r="E93" s="521"/>
      <c r="F93" s="203" t="s">
        <v>110</v>
      </c>
      <c r="G93" s="530"/>
      <c r="H93" s="185"/>
      <c r="I93" s="185"/>
      <c r="J93" s="185"/>
      <c r="K93" s="185"/>
      <c r="L93" s="159">
        <f t="shared" si="2"/>
        <v>0</v>
      </c>
      <c r="M93" s="202"/>
      <c r="N93" s="168"/>
    </row>
    <row r="94" spans="1:14" ht="81.75" customHeight="1" x14ac:dyDescent="0.25">
      <c r="A94" s="179" t="s">
        <v>245</v>
      </c>
      <c r="B94" s="526"/>
      <c r="C94" s="528"/>
      <c r="D94" s="528"/>
      <c r="E94" s="521"/>
      <c r="F94" s="203" t="s">
        <v>111</v>
      </c>
      <c r="G94" s="530"/>
      <c r="H94" s="185"/>
      <c r="I94" s="185"/>
      <c r="J94" s="185"/>
      <c r="K94" s="185"/>
      <c r="L94" s="159">
        <f t="shared" si="2"/>
        <v>0</v>
      </c>
      <c r="M94" s="202"/>
      <c r="N94" s="168"/>
    </row>
    <row r="95" spans="1:14" ht="70.5" customHeight="1" x14ac:dyDescent="0.25">
      <c r="A95" s="179" t="s">
        <v>245</v>
      </c>
      <c r="B95" s="526"/>
      <c r="C95" s="528"/>
      <c r="D95" s="528"/>
      <c r="E95" s="521"/>
      <c r="F95" s="203" t="s">
        <v>168</v>
      </c>
      <c r="G95" s="530"/>
      <c r="H95" s="185"/>
      <c r="I95" s="185"/>
      <c r="J95" s="185"/>
      <c r="K95" s="185"/>
      <c r="L95" s="159">
        <f t="shared" si="2"/>
        <v>0</v>
      </c>
      <c r="M95" s="202"/>
      <c r="N95" s="166"/>
    </row>
    <row r="96" spans="1:14" ht="93.75" customHeight="1" x14ac:dyDescent="0.25">
      <c r="A96" s="179" t="s">
        <v>246</v>
      </c>
      <c r="B96" s="526"/>
      <c r="C96" s="529"/>
      <c r="D96" s="529"/>
      <c r="E96" s="164" t="s">
        <v>236</v>
      </c>
      <c r="F96" s="201" t="s">
        <v>237</v>
      </c>
      <c r="G96" s="531"/>
      <c r="H96" s="185"/>
      <c r="I96" s="185"/>
      <c r="J96" s="185"/>
      <c r="K96" s="185"/>
      <c r="L96" s="159">
        <f t="shared" si="2"/>
        <v>0</v>
      </c>
      <c r="M96" s="202"/>
      <c r="N96" s="166"/>
    </row>
    <row r="97" spans="1:15" ht="66" customHeight="1" x14ac:dyDescent="0.25">
      <c r="A97" s="179" t="s">
        <v>245</v>
      </c>
      <c r="B97" s="522" t="s">
        <v>200</v>
      </c>
      <c r="C97" s="212" t="s">
        <v>319</v>
      </c>
      <c r="D97" s="196" t="s">
        <v>258</v>
      </c>
      <c r="E97" s="196" t="s">
        <v>243</v>
      </c>
      <c r="F97" s="204" t="s">
        <v>283</v>
      </c>
      <c r="G97" s="213" t="s">
        <v>357</v>
      </c>
      <c r="H97" s="182"/>
      <c r="I97" s="182"/>
      <c r="J97" s="182"/>
      <c r="K97" s="182"/>
      <c r="L97" s="159">
        <f t="shared" si="2"/>
        <v>0</v>
      </c>
      <c r="M97" s="170"/>
    </row>
    <row r="98" spans="1:15" ht="69.75" customHeight="1" x14ac:dyDescent="0.25">
      <c r="A98" s="179" t="s">
        <v>246</v>
      </c>
      <c r="B98" s="522"/>
      <c r="C98" s="521" t="s">
        <v>310</v>
      </c>
      <c r="D98" s="196" t="s">
        <v>315</v>
      </c>
      <c r="E98" s="165" t="s">
        <v>238</v>
      </c>
      <c r="F98" s="523" t="s">
        <v>242</v>
      </c>
      <c r="G98" s="524" t="s">
        <v>253</v>
      </c>
      <c r="H98" s="518"/>
      <c r="I98" s="518"/>
      <c r="J98" s="518"/>
      <c r="K98" s="518"/>
      <c r="L98" s="437">
        <f>SUM(H98:K101)</f>
        <v>0</v>
      </c>
      <c r="M98" s="170"/>
    </row>
    <row r="99" spans="1:15" ht="92.25" customHeight="1" x14ac:dyDescent="0.25">
      <c r="A99" s="179" t="s">
        <v>246</v>
      </c>
      <c r="B99" s="522"/>
      <c r="C99" s="521"/>
      <c r="D99" s="196" t="s">
        <v>316</v>
      </c>
      <c r="E99" s="164" t="s">
        <v>239</v>
      </c>
      <c r="F99" s="523"/>
      <c r="G99" s="524"/>
      <c r="H99" s="518"/>
      <c r="I99" s="518"/>
      <c r="J99" s="518"/>
      <c r="K99" s="518"/>
      <c r="L99" s="519"/>
      <c r="M99" s="170"/>
    </row>
    <row r="100" spans="1:15" ht="108" customHeight="1" x14ac:dyDescent="0.25">
      <c r="A100" s="179" t="s">
        <v>246</v>
      </c>
      <c r="B100" s="522"/>
      <c r="C100" s="521"/>
      <c r="D100" s="196" t="s">
        <v>317</v>
      </c>
      <c r="E100" s="165" t="s">
        <v>240</v>
      </c>
      <c r="F100" s="523"/>
      <c r="G100" s="524"/>
      <c r="H100" s="518"/>
      <c r="I100" s="518"/>
      <c r="J100" s="518"/>
      <c r="K100" s="518"/>
      <c r="L100" s="519"/>
      <c r="M100" s="170"/>
    </row>
    <row r="101" spans="1:15" ht="51" customHeight="1" x14ac:dyDescent="0.25">
      <c r="A101" s="179" t="s">
        <v>246</v>
      </c>
      <c r="B101" s="522"/>
      <c r="C101" s="521"/>
      <c r="D101" s="196" t="s">
        <v>318</v>
      </c>
      <c r="E101" s="164" t="s">
        <v>241</v>
      </c>
      <c r="F101" s="523"/>
      <c r="G101" s="524"/>
      <c r="H101" s="518"/>
      <c r="I101" s="518"/>
      <c r="J101" s="518"/>
      <c r="K101" s="518"/>
      <c r="L101" s="438"/>
      <c r="M101" s="170"/>
    </row>
    <row r="102" spans="1:15" s="192" customFormat="1" ht="51.75" customHeight="1" x14ac:dyDescent="0.25">
      <c r="A102" s="188"/>
      <c r="B102" s="189" t="s">
        <v>339</v>
      </c>
      <c r="C102" s="190" t="s">
        <v>340</v>
      </c>
      <c r="D102" s="190" t="s">
        <v>341</v>
      </c>
      <c r="E102" s="190" t="s">
        <v>342</v>
      </c>
      <c r="F102" s="190" t="s">
        <v>343</v>
      </c>
      <c r="G102" s="190"/>
      <c r="H102" s="190"/>
      <c r="I102" s="190"/>
      <c r="J102" s="190"/>
      <c r="K102" s="190"/>
      <c r="L102" s="190"/>
      <c r="M102" s="189"/>
      <c r="N102" s="191"/>
      <c r="O102" s="191"/>
    </row>
    <row r="103" spans="1:15" ht="38.25" x14ac:dyDescent="0.25">
      <c r="A103" s="179"/>
      <c r="B103" s="160"/>
      <c r="C103" s="171"/>
      <c r="D103" s="171"/>
      <c r="E103" s="171"/>
      <c r="F103" s="210" t="s">
        <v>118</v>
      </c>
      <c r="G103" s="520"/>
      <c r="H103" s="520"/>
      <c r="I103" s="520"/>
      <c r="J103" s="520"/>
      <c r="K103" s="520"/>
      <c r="L103" s="520"/>
      <c r="M103" s="172" t="s">
        <v>174</v>
      </c>
    </row>
    <row r="104" spans="1:15" x14ac:dyDescent="0.25">
      <c r="A104" s="179"/>
      <c r="B104" s="160"/>
      <c r="C104" s="171"/>
      <c r="D104" s="171"/>
      <c r="E104" s="171"/>
      <c r="F104" s="204"/>
      <c r="G104" s="173"/>
      <c r="H104" s="173"/>
      <c r="I104" s="173"/>
      <c r="J104" s="173"/>
      <c r="K104" s="173"/>
      <c r="L104" s="173"/>
      <c r="M104" s="174"/>
    </row>
    <row r="105" spans="1:15" ht="38.25" customHeight="1" x14ac:dyDescent="0.25">
      <c r="A105" s="179"/>
      <c r="B105" s="160"/>
      <c r="C105" s="171"/>
      <c r="D105" s="171"/>
      <c r="E105" s="171"/>
      <c r="F105" s="204"/>
      <c r="G105" s="183"/>
      <c r="H105" s="183"/>
      <c r="I105" s="183"/>
      <c r="J105" s="183"/>
      <c r="K105" s="183"/>
      <c r="L105" s="173"/>
      <c r="M105" s="174"/>
    </row>
    <row r="106" spans="1:15" hidden="1" x14ac:dyDescent="0.25"/>
    <row r="109" spans="1:15" x14ac:dyDescent="0.25">
      <c r="N109" s="13"/>
    </row>
    <row r="110" spans="1:15" x14ac:dyDescent="0.25">
      <c r="C110" s="12"/>
      <c r="D110" s="12"/>
      <c r="N110" s="178"/>
    </row>
    <row r="111" spans="1:15" x14ac:dyDescent="0.25">
      <c r="C111" s="12"/>
      <c r="D111" s="12"/>
      <c r="N111" s="178"/>
    </row>
    <row r="112" spans="1:15" x14ac:dyDescent="0.25">
      <c r="N112" s="178"/>
    </row>
    <row r="113" spans="14:14" x14ac:dyDescent="0.25">
      <c r="N113" s="178"/>
    </row>
  </sheetData>
  <autoFilter ref="A4:R105" xr:uid="{00000000-0009-0000-0000-000001000000}"/>
  <dataConsolidate/>
  <mergeCells count="145">
    <mergeCell ref="B1:E1"/>
    <mergeCell ref="A2:M2"/>
    <mergeCell ref="B5:M5"/>
    <mergeCell ref="B6:B38"/>
    <mergeCell ref="C6:C14"/>
    <mergeCell ref="D6:D14"/>
    <mergeCell ref="E6:E8"/>
    <mergeCell ref="G6:G21"/>
    <mergeCell ref="F7:F10"/>
    <mergeCell ref="H7:H10"/>
    <mergeCell ref="K11:K14"/>
    <mergeCell ref="L11:L14"/>
    <mergeCell ref="M11:M14"/>
    <mergeCell ref="E12:E14"/>
    <mergeCell ref="C15:C21"/>
    <mergeCell ref="D15:D21"/>
    <mergeCell ref="E16:E21"/>
    <mergeCell ref="I7:I10"/>
    <mergeCell ref="J7:J10"/>
    <mergeCell ref="K7:K10"/>
    <mergeCell ref="L7:L10"/>
    <mergeCell ref="M7:M10"/>
    <mergeCell ref="E9:E11"/>
    <mergeCell ref="F11:F14"/>
    <mergeCell ref="H11:H14"/>
    <mergeCell ref="I11:I14"/>
    <mergeCell ref="J11:J14"/>
    <mergeCell ref="C22:C24"/>
    <mergeCell ref="D22:D24"/>
    <mergeCell ref="E22:E24"/>
    <mergeCell ref="G22:G24"/>
    <mergeCell ref="M22:M24"/>
    <mergeCell ref="C25:C27"/>
    <mergeCell ref="F25:F27"/>
    <mergeCell ref="G25:G27"/>
    <mergeCell ref="H25:H27"/>
    <mergeCell ref="I25:I27"/>
    <mergeCell ref="J25:J27"/>
    <mergeCell ref="K25:K27"/>
    <mergeCell ref="L25:L27"/>
    <mergeCell ref="G28:G29"/>
    <mergeCell ref="C29:C31"/>
    <mergeCell ref="G30:G34"/>
    <mergeCell ref="C32:C34"/>
    <mergeCell ref="F32:F34"/>
    <mergeCell ref="H32:H34"/>
    <mergeCell ref="I32:I34"/>
    <mergeCell ref="J32:J34"/>
    <mergeCell ref="K32:K34"/>
    <mergeCell ref="L32:L34"/>
    <mergeCell ref="C35:C36"/>
    <mergeCell ref="F35:F36"/>
    <mergeCell ref="H35:H36"/>
    <mergeCell ref="I35:I36"/>
    <mergeCell ref="J35:J36"/>
    <mergeCell ref="K35:K36"/>
    <mergeCell ref="L35:L36"/>
    <mergeCell ref="B39:G39"/>
    <mergeCell ref="B40:M40"/>
    <mergeCell ref="B41:B47"/>
    <mergeCell ref="C41:C43"/>
    <mergeCell ref="D41:D42"/>
    <mergeCell ref="E41:E42"/>
    <mergeCell ref="G41:G42"/>
    <mergeCell ref="C44:C47"/>
    <mergeCell ref="F44:F46"/>
    <mergeCell ref="H44:H46"/>
    <mergeCell ref="I44:I46"/>
    <mergeCell ref="J44:J46"/>
    <mergeCell ref="K44:K46"/>
    <mergeCell ref="L44:L46"/>
    <mergeCell ref="B48:M48"/>
    <mergeCell ref="B49:B76"/>
    <mergeCell ref="C49:C63"/>
    <mergeCell ref="D49:D63"/>
    <mergeCell ref="E49:E57"/>
    <mergeCell ref="G49:G76"/>
    <mergeCell ref="M51:M54"/>
    <mergeCell ref="F55:F57"/>
    <mergeCell ref="H55:H57"/>
    <mergeCell ref="I55:I57"/>
    <mergeCell ref="J55:J57"/>
    <mergeCell ref="K55:K57"/>
    <mergeCell ref="L55:L57"/>
    <mergeCell ref="M55:M57"/>
    <mergeCell ref="F51:F54"/>
    <mergeCell ref="H51:H54"/>
    <mergeCell ref="I51:I54"/>
    <mergeCell ref="J51:J54"/>
    <mergeCell ref="K51:K54"/>
    <mergeCell ref="L51:L54"/>
    <mergeCell ref="E58:E59"/>
    <mergeCell ref="M58:M59"/>
    <mergeCell ref="E60:E61"/>
    <mergeCell ref="E62:E63"/>
    <mergeCell ref="M62:M63"/>
    <mergeCell ref="C64:C66"/>
    <mergeCell ref="D64:D66"/>
    <mergeCell ref="E64:E66"/>
    <mergeCell ref="F64:F66"/>
    <mergeCell ref="H64:H66"/>
    <mergeCell ref="J67:J68"/>
    <mergeCell ref="K67:K68"/>
    <mergeCell ref="L67:L68"/>
    <mergeCell ref="M67:M68"/>
    <mergeCell ref="C71:C72"/>
    <mergeCell ref="D71:D72"/>
    <mergeCell ref="E71:E72"/>
    <mergeCell ref="I64:I66"/>
    <mergeCell ref="J64:J66"/>
    <mergeCell ref="K64:K66"/>
    <mergeCell ref="L64:L66"/>
    <mergeCell ref="M64:M66"/>
    <mergeCell ref="C67:C70"/>
    <mergeCell ref="D67:D70"/>
    <mergeCell ref="F67:F68"/>
    <mergeCell ref="H67:H68"/>
    <mergeCell ref="I67:I68"/>
    <mergeCell ref="L73:L76"/>
    <mergeCell ref="B77:B96"/>
    <mergeCell ref="C77:C96"/>
    <mergeCell ref="D77:D82"/>
    <mergeCell ref="E77:E79"/>
    <mergeCell ref="G77:G96"/>
    <mergeCell ref="E80:E87"/>
    <mergeCell ref="D84:D91"/>
    <mergeCell ref="E88:E91"/>
    <mergeCell ref="D92:D96"/>
    <mergeCell ref="C73:C76"/>
    <mergeCell ref="F73:F76"/>
    <mergeCell ref="H73:H76"/>
    <mergeCell ref="I73:I76"/>
    <mergeCell ref="J73:J76"/>
    <mergeCell ref="K73:K76"/>
    <mergeCell ref="I98:I101"/>
    <mergeCell ref="J98:J101"/>
    <mergeCell ref="K98:K101"/>
    <mergeCell ref="L98:L101"/>
    <mergeCell ref="G103:L103"/>
    <mergeCell ref="E92:E95"/>
    <mergeCell ref="B97:B101"/>
    <mergeCell ref="C98:C101"/>
    <mergeCell ref="F98:F101"/>
    <mergeCell ref="G98:G101"/>
    <mergeCell ref="H98:H101"/>
  </mergeCells>
  <conditionalFormatting sqref="N109:N113">
    <cfRule type="colorScale" priority="1">
      <colorScale>
        <cfvo type="min"/>
        <cfvo type="percentile" val="50"/>
        <cfvo type="max"/>
        <color rgb="FFF8696B"/>
        <color rgb="FFFCFCFF"/>
        <color rgb="FF63BE7B"/>
      </colorScale>
    </cfRule>
  </conditionalFormatting>
  <pageMargins left="0.7" right="0.7" top="0.75" bottom="0.75" header="0.3" footer="0.3"/>
  <pageSetup paperSize="9" orientation="portrait" r:id="rId1"/>
  <colBreaks count="2" manualBreakCount="2">
    <brk id="5" max="141" man="1"/>
    <brk id="13" max="1048575" man="1"/>
  </col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3"/>
  <sheetViews>
    <sheetView topLeftCell="B1" workbookViewId="0">
      <selection activeCell="E16" sqref="E16"/>
    </sheetView>
  </sheetViews>
  <sheetFormatPr baseColWidth="10" defaultRowHeight="15" x14ac:dyDescent="0.25"/>
  <cols>
    <col min="1" max="1" width="29" customWidth="1"/>
    <col min="2" max="2" width="33.85546875" bestFit="1" customWidth="1"/>
    <col min="3" max="3" width="16.7109375" style="103" bestFit="1" customWidth="1"/>
    <col min="4" max="4" width="16.7109375" style="157" customWidth="1"/>
    <col min="5" max="5" width="25" bestFit="1" customWidth="1"/>
    <col min="6" max="6" width="28.140625" style="149" customWidth="1"/>
    <col min="7" max="7" width="27.28515625" bestFit="1" customWidth="1"/>
    <col min="8" max="8" width="12.5703125" bestFit="1" customWidth="1"/>
  </cols>
  <sheetData>
    <row r="1" spans="1:8" s="105" customFormat="1" x14ac:dyDescent="0.25">
      <c r="A1" s="106" t="s">
        <v>154</v>
      </c>
      <c r="B1" s="106" t="s">
        <v>155</v>
      </c>
      <c r="C1" s="107" t="s">
        <v>191</v>
      </c>
      <c r="D1" s="155" t="s">
        <v>192</v>
      </c>
      <c r="E1" s="106" t="s">
        <v>162</v>
      </c>
      <c r="F1" s="106" t="s">
        <v>189</v>
      </c>
      <c r="G1" s="106" t="s">
        <v>190</v>
      </c>
    </row>
    <row r="2" spans="1:8" x14ac:dyDescent="0.25">
      <c r="A2" s="108">
        <v>212</v>
      </c>
      <c r="B2" s="108" t="s">
        <v>156</v>
      </c>
      <c r="C2" s="109">
        <v>743704628</v>
      </c>
      <c r="D2" s="156">
        <v>849020966</v>
      </c>
      <c r="E2" s="109">
        <v>76441528</v>
      </c>
      <c r="F2" s="148">
        <v>288153516</v>
      </c>
      <c r="G2" s="148">
        <v>554754127</v>
      </c>
    </row>
    <row r="3" spans="1:8" x14ac:dyDescent="0.25">
      <c r="A3" s="108">
        <v>212020200700101</v>
      </c>
      <c r="B3" s="108" t="s">
        <v>157</v>
      </c>
      <c r="C3" s="109">
        <v>-2000000</v>
      </c>
      <c r="D3" s="156">
        <v>-1000000</v>
      </c>
      <c r="E3" s="109">
        <v>-237006</v>
      </c>
      <c r="F3" s="148">
        <v>300496</v>
      </c>
      <c r="G3" s="148">
        <v>357746</v>
      </c>
    </row>
    <row r="4" spans="1:8" x14ac:dyDescent="0.25">
      <c r="A4" s="108">
        <v>21202020090203</v>
      </c>
      <c r="B4" s="108" t="s">
        <v>158</v>
      </c>
      <c r="C4" s="109">
        <v>-5451150</v>
      </c>
      <c r="D4" s="156">
        <v>-5451150</v>
      </c>
      <c r="E4" s="109">
        <v>-3634100</v>
      </c>
      <c r="F4" s="148">
        <v>4360920</v>
      </c>
      <c r="G4" s="148">
        <v>4724330</v>
      </c>
    </row>
    <row r="5" spans="1:8" x14ac:dyDescent="0.25">
      <c r="A5" s="108">
        <v>2120202010</v>
      </c>
      <c r="B5" s="108" t="s">
        <v>159</v>
      </c>
      <c r="C5" s="109">
        <v>-40000000</v>
      </c>
      <c r="D5" s="156">
        <v>-89057971</v>
      </c>
      <c r="E5" s="109">
        <v>-17103848</v>
      </c>
      <c r="F5" s="148">
        <v>32320008</v>
      </c>
      <c r="G5" s="148">
        <v>65786562</v>
      </c>
    </row>
    <row r="6" spans="1:8" x14ac:dyDescent="0.25">
      <c r="A6" s="108">
        <v>2131301</v>
      </c>
      <c r="B6" s="108" t="s">
        <v>160</v>
      </c>
      <c r="C6" s="109">
        <v>-59468776</v>
      </c>
      <c r="D6" s="156">
        <v>-59468776</v>
      </c>
      <c r="E6" s="150">
        <v>0</v>
      </c>
      <c r="F6" s="151">
        <v>0</v>
      </c>
      <c r="G6" s="151">
        <v>0</v>
      </c>
    </row>
    <row r="9" spans="1:8" x14ac:dyDescent="0.25">
      <c r="C9" s="103">
        <f>SUM(C2:C6)</f>
        <v>636784702</v>
      </c>
      <c r="D9" s="157">
        <f>SUM(D2:D6)</f>
        <v>694043069</v>
      </c>
      <c r="E9" s="104">
        <f>SUM(E2:E8)</f>
        <v>55466574</v>
      </c>
      <c r="F9" s="149">
        <f>F2-F3-F4-F5-F6</f>
        <v>251172092</v>
      </c>
      <c r="G9" s="154">
        <f>SUM(G2:G6)</f>
        <v>625622765</v>
      </c>
      <c r="H9" s="154" t="s">
        <v>194</v>
      </c>
    </row>
    <row r="11" spans="1:8" x14ac:dyDescent="0.25">
      <c r="F11" s="149">
        <f>F9-E9</f>
        <v>195705518</v>
      </c>
      <c r="G11" t="s">
        <v>175</v>
      </c>
    </row>
    <row r="13" spans="1:8" x14ac:dyDescent="0.25">
      <c r="G13" s="154">
        <f>+G9-F9</f>
        <v>374450673</v>
      </c>
      <c r="H13" t="s">
        <v>193</v>
      </c>
    </row>
  </sheetData>
  <pageMargins left="0.7" right="0.7" top="0.75" bottom="0.75" header="0.3" footer="0.3"/>
  <pageSetup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49"/>
  <sheetViews>
    <sheetView zoomScale="80" zoomScaleNormal="80" workbookViewId="0">
      <pane ySplit="1" topLeftCell="A2" activePane="bottomLeft" state="frozen"/>
      <selection pane="bottomLeft" activeCell="D3" sqref="D3:D5"/>
    </sheetView>
  </sheetViews>
  <sheetFormatPr baseColWidth="10" defaultColWidth="11.42578125" defaultRowHeight="12" x14ac:dyDescent="0.25"/>
  <cols>
    <col min="1" max="1" width="18.7109375" style="5" bestFit="1" customWidth="1"/>
    <col min="2" max="2" width="18.7109375" style="5" customWidth="1"/>
    <col min="3" max="3" width="26.85546875" style="2" customWidth="1"/>
    <col min="4" max="4" width="21.140625" style="53" customWidth="1"/>
    <col min="5" max="5" width="25.85546875" style="2" customWidth="1"/>
    <col min="6" max="6" width="7.7109375" style="5" customWidth="1"/>
    <col min="7" max="7" width="30.85546875" style="53" customWidth="1"/>
    <col min="8" max="8" width="34.140625" style="5" customWidth="1"/>
    <col min="9" max="9" width="17.85546875" style="58" customWidth="1"/>
    <col min="10" max="10" width="17" style="82" customWidth="1"/>
    <col min="11" max="11" width="11.140625" style="60" customWidth="1"/>
    <col min="12" max="12" width="20.28515625" style="5" customWidth="1"/>
    <col min="13" max="13" width="14.42578125" style="60" customWidth="1"/>
    <col min="14" max="14" width="18.5703125" style="61" customWidth="1"/>
    <col min="15" max="15" width="50.5703125" style="2" customWidth="1"/>
    <col min="16" max="16" width="14.28515625" style="5" bestFit="1" customWidth="1"/>
    <col min="17" max="16384" width="11.42578125" style="5"/>
  </cols>
  <sheetData>
    <row r="1" spans="1:15" ht="66" customHeight="1" x14ac:dyDescent="0.25">
      <c r="A1" s="1" t="s">
        <v>138</v>
      </c>
      <c r="B1" s="21" t="s">
        <v>125</v>
      </c>
      <c r="C1" s="22" t="s">
        <v>0</v>
      </c>
      <c r="D1" s="22" t="s">
        <v>3</v>
      </c>
      <c r="E1" s="23" t="s">
        <v>2</v>
      </c>
      <c r="F1" s="22" t="s">
        <v>1</v>
      </c>
      <c r="G1" s="131" t="s">
        <v>4</v>
      </c>
      <c r="H1" s="137" t="s">
        <v>116</v>
      </c>
      <c r="I1" s="24" t="s">
        <v>5</v>
      </c>
      <c r="J1" s="80" t="s">
        <v>151</v>
      </c>
      <c r="K1" s="25" t="s">
        <v>6</v>
      </c>
      <c r="L1" s="22" t="s">
        <v>7</v>
      </c>
      <c r="M1" s="26" t="s">
        <v>150</v>
      </c>
      <c r="N1" s="27" t="s">
        <v>106</v>
      </c>
      <c r="O1" s="121" t="s">
        <v>8</v>
      </c>
    </row>
    <row r="2" spans="1:15" ht="19.5" customHeight="1" x14ac:dyDescent="0.25">
      <c r="A2" s="585" t="s">
        <v>105</v>
      </c>
      <c r="B2" s="585"/>
      <c r="C2" s="585"/>
      <c r="D2" s="585"/>
      <c r="E2" s="585"/>
      <c r="F2" s="585"/>
      <c r="G2" s="585"/>
      <c r="H2" s="585"/>
      <c r="I2" s="585"/>
      <c r="J2" s="585"/>
      <c r="K2" s="585"/>
      <c r="L2" s="585"/>
      <c r="M2" s="585"/>
      <c r="N2" s="585"/>
      <c r="O2" s="585"/>
    </row>
    <row r="3" spans="1:15" ht="64.5" customHeight="1" x14ac:dyDescent="0.25">
      <c r="A3" s="569" t="s">
        <v>112</v>
      </c>
      <c r="B3" s="569" t="s">
        <v>124</v>
      </c>
      <c r="C3" s="583" t="s">
        <v>9</v>
      </c>
      <c r="D3" s="583" t="s">
        <v>10</v>
      </c>
      <c r="E3" s="583" t="s">
        <v>129</v>
      </c>
      <c r="F3" s="583">
        <v>1</v>
      </c>
      <c r="G3" s="116" t="s">
        <v>16</v>
      </c>
      <c r="H3" s="86" t="s">
        <v>141</v>
      </c>
      <c r="I3" s="64">
        <v>0</v>
      </c>
      <c r="J3" s="10">
        <v>0</v>
      </c>
      <c r="K3" s="571">
        <v>0.15</v>
      </c>
      <c r="L3" s="586" t="s">
        <v>12</v>
      </c>
      <c r="M3" s="112">
        <v>0</v>
      </c>
      <c r="N3" s="44">
        <f>M3*K3</f>
        <v>0</v>
      </c>
      <c r="O3" s="122" t="s">
        <v>163</v>
      </c>
    </row>
    <row r="4" spans="1:15" ht="41.25" customHeight="1" x14ac:dyDescent="0.25">
      <c r="A4" s="569"/>
      <c r="B4" s="569"/>
      <c r="C4" s="583"/>
      <c r="D4" s="583"/>
      <c r="E4" s="583"/>
      <c r="F4" s="583"/>
      <c r="G4" s="132" t="s">
        <v>17</v>
      </c>
      <c r="H4" s="6" t="s">
        <v>131</v>
      </c>
      <c r="I4" s="65">
        <v>0</v>
      </c>
      <c r="J4" s="10">
        <v>0</v>
      </c>
      <c r="K4" s="571"/>
      <c r="L4" s="587"/>
      <c r="M4" s="112">
        <v>0</v>
      </c>
      <c r="N4" s="45">
        <f>M4*K3</f>
        <v>0</v>
      </c>
      <c r="O4" s="123" t="s">
        <v>179</v>
      </c>
    </row>
    <row r="5" spans="1:15" ht="59.25" customHeight="1" x14ac:dyDescent="0.25">
      <c r="A5" s="569"/>
      <c r="B5" s="569"/>
      <c r="C5" s="583"/>
      <c r="D5" s="583"/>
      <c r="E5" s="583"/>
      <c r="F5" s="583"/>
      <c r="G5" s="133" t="s">
        <v>18</v>
      </c>
      <c r="H5" s="84" t="s">
        <v>142</v>
      </c>
      <c r="I5" s="66">
        <v>0</v>
      </c>
      <c r="J5" s="10">
        <v>0</v>
      </c>
      <c r="K5" s="571"/>
      <c r="L5" s="588"/>
      <c r="M5" s="112">
        <v>0</v>
      </c>
      <c r="N5" s="46">
        <f>M5*K3</f>
        <v>0</v>
      </c>
      <c r="O5" s="124" t="s">
        <v>164</v>
      </c>
    </row>
    <row r="6" spans="1:15" ht="22.5" customHeight="1" x14ac:dyDescent="0.25">
      <c r="A6" s="29" t="s">
        <v>127</v>
      </c>
      <c r="B6" s="29"/>
      <c r="C6" s="29"/>
      <c r="D6" s="29"/>
      <c r="E6" s="29"/>
      <c r="F6" s="29"/>
      <c r="G6" s="118"/>
      <c r="H6" s="138"/>
      <c r="I6" s="67">
        <f>SUM(I3:I5)</f>
        <v>0</v>
      </c>
      <c r="J6" s="67">
        <f>SUM(J3:J5)</f>
        <v>0</v>
      </c>
      <c r="K6" s="76"/>
      <c r="L6" s="30"/>
      <c r="M6" s="31"/>
      <c r="N6" s="101">
        <f>(N5+N4+N3)/3</f>
        <v>0</v>
      </c>
      <c r="O6" s="29"/>
    </row>
    <row r="7" spans="1:15" s="12" customFormat="1" ht="36" x14ac:dyDescent="0.25">
      <c r="A7" s="565" t="s">
        <v>113</v>
      </c>
      <c r="B7" s="577" t="s">
        <v>133</v>
      </c>
      <c r="C7" s="583" t="s">
        <v>42</v>
      </c>
      <c r="D7" s="583" t="s">
        <v>44</v>
      </c>
      <c r="E7" s="583" t="s">
        <v>43</v>
      </c>
      <c r="F7" s="583">
        <v>6</v>
      </c>
      <c r="G7" s="114" t="s">
        <v>45</v>
      </c>
      <c r="H7" s="86" t="s">
        <v>46</v>
      </c>
      <c r="I7" s="68">
        <v>0</v>
      </c>
      <c r="J7" s="14">
        <v>0</v>
      </c>
      <c r="K7" s="578">
        <v>0.1</v>
      </c>
      <c r="L7" s="580" t="s">
        <v>47</v>
      </c>
      <c r="M7" s="28">
        <v>0.05</v>
      </c>
      <c r="N7" s="47">
        <f>(M7*K7)</f>
        <v>5.000000000000001E-3</v>
      </c>
      <c r="O7" s="125" t="s">
        <v>152</v>
      </c>
    </row>
    <row r="8" spans="1:15" s="12" customFormat="1" ht="36" x14ac:dyDescent="0.25">
      <c r="A8" s="565"/>
      <c r="B8" s="577"/>
      <c r="C8" s="583"/>
      <c r="D8" s="583"/>
      <c r="E8" s="583"/>
      <c r="F8" s="583"/>
      <c r="G8" s="115" t="s">
        <v>48</v>
      </c>
      <c r="H8" s="6" t="s">
        <v>46</v>
      </c>
      <c r="I8" s="69">
        <v>0</v>
      </c>
      <c r="J8" s="14">
        <v>0</v>
      </c>
      <c r="K8" s="578"/>
      <c r="L8" s="581"/>
      <c r="M8" s="28">
        <v>0.05</v>
      </c>
      <c r="N8" s="48">
        <f>M8*K7</f>
        <v>5.000000000000001E-3</v>
      </c>
      <c r="O8" s="126" t="s">
        <v>180</v>
      </c>
    </row>
    <row r="9" spans="1:15" s="12" customFormat="1" ht="102.75" customHeight="1" x14ac:dyDescent="0.25">
      <c r="A9" s="565"/>
      <c r="B9" s="577"/>
      <c r="C9" s="583"/>
      <c r="D9" s="583"/>
      <c r="E9" s="583"/>
      <c r="F9" s="583"/>
      <c r="G9" s="115" t="s">
        <v>49</v>
      </c>
      <c r="H9" s="6" t="s">
        <v>46</v>
      </c>
      <c r="I9" s="69">
        <v>0</v>
      </c>
      <c r="J9" s="14">
        <v>0</v>
      </c>
      <c r="K9" s="578"/>
      <c r="L9" s="33" t="s">
        <v>50</v>
      </c>
      <c r="M9" s="28">
        <v>0.25</v>
      </c>
      <c r="N9" s="48">
        <f>M9*K7</f>
        <v>2.5000000000000001E-2</v>
      </c>
      <c r="O9" s="126" t="s">
        <v>181</v>
      </c>
    </row>
    <row r="10" spans="1:15" s="12" customFormat="1" ht="48" x14ac:dyDescent="0.25">
      <c r="A10" s="565"/>
      <c r="B10" s="577"/>
      <c r="C10" s="583"/>
      <c r="D10" s="583"/>
      <c r="E10" s="583"/>
      <c r="F10" s="583"/>
      <c r="G10" s="115" t="s">
        <v>51</v>
      </c>
      <c r="H10" s="6" t="s">
        <v>46</v>
      </c>
      <c r="I10" s="69">
        <v>0</v>
      </c>
      <c r="J10" s="14">
        <v>0</v>
      </c>
      <c r="K10" s="578"/>
      <c r="L10" s="63" t="s">
        <v>137</v>
      </c>
      <c r="M10" s="28">
        <v>0</v>
      </c>
      <c r="N10" s="48">
        <f>M10*K7</f>
        <v>0</v>
      </c>
      <c r="O10" s="126" t="s">
        <v>153</v>
      </c>
    </row>
    <row r="11" spans="1:15" s="12" customFormat="1" ht="36" customHeight="1" x14ac:dyDescent="0.25">
      <c r="A11" s="565"/>
      <c r="B11" s="577"/>
      <c r="C11" s="581"/>
      <c r="D11" s="581"/>
      <c r="E11" s="581"/>
      <c r="F11" s="581"/>
      <c r="G11" s="115" t="s">
        <v>52</v>
      </c>
      <c r="H11" s="6" t="s">
        <v>46</v>
      </c>
      <c r="I11" s="69">
        <v>0</v>
      </c>
      <c r="J11" s="14">
        <v>0</v>
      </c>
      <c r="K11" s="579"/>
      <c r="L11" s="32" t="s">
        <v>47</v>
      </c>
      <c r="M11" s="28">
        <v>0.25</v>
      </c>
      <c r="N11" s="48">
        <f>M11*K7</f>
        <v>2.5000000000000001E-2</v>
      </c>
      <c r="O11" s="127" t="s">
        <v>169</v>
      </c>
    </row>
    <row r="12" spans="1:15" s="96" customFormat="1" ht="23.25" customHeight="1" x14ac:dyDescent="0.25">
      <c r="A12" s="565"/>
      <c r="B12" s="577"/>
      <c r="C12" s="86"/>
      <c r="D12" s="85"/>
      <c r="E12" s="85"/>
      <c r="F12" s="85"/>
      <c r="G12" s="102"/>
      <c r="H12" s="6"/>
      <c r="I12" s="97"/>
      <c r="J12" s="92"/>
      <c r="K12" s="100"/>
      <c r="L12" s="6"/>
      <c r="M12" s="95"/>
      <c r="N12" s="19">
        <f>(N11+N10+N9+N8+N7)/5</f>
        <v>1.2000000000000002E-2</v>
      </c>
      <c r="O12" s="128"/>
    </row>
    <row r="13" spans="1:15" s="12" customFormat="1" ht="36" customHeight="1" x14ac:dyDescent="0.25">
      <c r="A13" s="565"/>
      <c r="B13" s="577"/>
      <c r="C13" s="573" t="s">
        <v>53</v>
      </c>
      <c r="D13" s="580" t="s">
        <v>55</v>
      </c>
      <c r="E13" s="580" t="s">
        <v>54</v>
      </c>
      <c r="F13" s="580">
        <v>7</v>
      </c>
      <c r="G13" s="115" t="s">
        <v>56</v>
      </c>
      <c r="H13" s="6" t="s">
        <v>143</v>
      </c>
      <c r="I13" s="70">
        <v>12548850</v>
      </c>
      <c r="J13" s="14">
        <v>0</v>
      </c>
      <c r="K13" s="584">
        <v>0.1</v>
      </c>
      <c r="L13" s="582" t="s">
        <v>47</v>
      </c>
      <c r="M13" s="28">
        <v>0.1</v>
      </c>
      <c r="N13" s="48">
        <f>M13*K13</f>
        <v>1.0000000000000002E-2</v>
      </c>
      <c r="O13" s="126" t="s">
        <v>170</v>
      </c>
    </row>
    <row r="14" spans="1:15" s="12" customFormat="1" ht="24" x14ac:dyDescent="0.25">
      <c r="A14" s="565"/>
      <c r="B14" s="577"/>
      <c r="C14" s="573"/>
      <c r="D14" s="583"/>
      <c r="E14" s="583"/>
      <c r="F14" s="583"/>
      <c r="G14" s="115" t="s">
        <v>57</v>
      </c>
      <c r="H14" s="6" t="s">
        <v>143</v>
      </c>
      <c r="I14" s="69">
        <v>0</v>
      </c>
      <c r="J14" s="14">
        <v>0</v>
      </c>
      <c r="K14" s="578"/>
      <c r="L14" s="582"/>
      <c r="M14" s="28">
        <v>0.25</v>
      </c>
      <c r="N14" s="48">
        <f>M14*K13</f>
        <v>2.5000000000000001E-2</v>
      </c>
      <c r="O14" s="126"/>
    </row>
    <row r="15" spans="1:15" s="12" customFormat="1" ht="24" x14ac:dyDescent="0.25">
      <c r="A15" s="565"/>
      <c r="B15" s="577"/>
      <c r="C15" s="573"/>
      <c r="D15" s="583"/>
      <c r="E15" s="583"/>
      <c r="F15" s="583"/>
      <c r="G15" s="115" t="s">
        <v>58</v>
      </c>
      <c r="H15" s="6" t="s">
        <v>143</v>
      </c>
      <c r="I15" s="69">
        <v>0</v>
      </c>
      <c r="J15" s="14">
        <v>0</v>
      </c>
      <c r="K15" s="578"/>
      <c r="L15" s="582"/>
      <c r="M15" s="28">
        <v>0.25</v>
      </c>
      <c r="N15" s="48">
        <f>M15*K13</f>
        <v>2.5000000000000001E-2</v>
      </c>
      <c r="O15" s="126"/>
    </row>
    <row r="16" spans="1:15" s="12" customFormat="1" ht="24" x14ac:dyDescent="0.25">
      <c r="A16" s="565"/>
      <c r="B16" s="577"/>
      <c r="C16" s="573"/>
      <c r="D16" s="583"/>
      <c r="E16" s="583"/>
      <c r="F16" s="583"/>
      <c r="G16" s="115" t="s">
        <v>59</v>
      </c>
      <c r="H16" s="6" t="s">
        <v>143</v>
      </c>
      <c r="I16" s="69">
        <v>0</v>
      </c>
      <c r="J16" s="14">
        <v>0</v>
      </c>
      <c r="K16" s="578"/>
      <c r="L16" s="582"/>
      <c r="M16" s="28">
        <v>0.25</v>
      </c>
      <c r="N16" s="48">
        <f>M16*K13</f>
        <v>2.5000000000000001E-2</v>
      </c>
      <c r="O16" s="126"/>
    </row>
    <row r="17" spans="1:18" s="12" customFormat="1" ht="24" x14ac:dyDescent="0.25">
      <c r="A17" s="565"/>
      <c r="B17" s="577"/>
      <c r="C17" s="573"/>
      <c r="D17" s="583"/>
      <c r="E17" s="583"/>
      <c r="F17" s="583"/>
      <c r="G17" s="115" t="s">
        <v>60</v>
      </c>
      <c r="H17" s="6" t="s">
        <v>143</v>
      </c>
      <c r="I17" s="70">
        <v>5451150</v>
      </c>
      <c r="J17" s="17">
        <v>726820</v>
      </c>
      <c r="K17" s="578"/>
      <c r="L17" s="582"/>
      <c r="M17" s="28">
        <v>0.13</v>
      </c>
      <c r="N17" s="48">
        <f>M17*K13</f>
        <v>1.3000000000000001E-2</v>
      </c>
      <c r="O17" s="126" t="s">
        <v>177</v>
      </c>
      <c r="P17" s="148"/>
      <c r="Q17" s="152"/>
      <c r="R17" s="12">
        <f>J17/I17</f>
        <v>0.13333333333333333</v>
      </c>
    </row>
    <row r="18" spans="1:18" s="12" customFormat="1" ht="60" customHeight="1" x14ac:dyDescent="0.25">
      <c r="A18" s="565"/>
      <c r="B18" s="577"/>
      <c r="C18" s="573"/>
      <c r="D18" s="583"/>
      <c r="E18" s="583"/>
      <c r="F18" s="583"/>
      <c r="G18" s="115" t="s">
        <v>61</v>
      </c>
      <c r="H18" s="6" t="s">
        <v>143</v>
      </c>
      <c r="I18" s="70">
        <f>1500000+2467851</f>
        <v>3967851</v>
      </c>
      <c r="J18" s="14">
        <v>0</v>
      </c>
      <c r="K18" s="578"/>
      <c r="L18" s="582"/>
      <c r="M18" s="28">
        <v>0.1</v>
      </c>
      <c r="N18" s="48">
        <f>M18*K13</f>
        <v>1.0000000000000002E-2</v>
      </c>
      <c r="O18" s="126" t="s">
        <v>184</v>
      </c>
    </row>
    <row r="19" spans="1:18" s="12" customFormat="1" ht="46.5" customHeight="1" x14ac:dyDescent="0.25">
      <c r="A19" s="565"/>
      <c r="B19" s="577"/>
      <c r="C19" s="573"/>
      <c r="D19" s="583"/>
      <c r="E19" s="583"/>
      <c r="F19" s="583"/>
      <c r="G19" s="113" t="s">
        <v>66</v>
      </c>
      <c r="H19" s="6" t="s">
        <v>143</v>
      </c>
      <c r="I19" s="70">
        <v>5000000</v>
      </c>
      <c r="J19" s="14">
        <v>0</v>
      </c>
      <c r="K19" s="578"/>
      <c r="L19" s="582"/>
      <c r="M19" s="28">
        <v>0.1</v>
      </c>
      <c r="N19" s="48">
        <f>M19*K13</f>
        <v>1.0000000000000002E-2</v>
      </c>
      <c r="O19" s="126" t="s">
        <v>171</v>
      </c>
    </row>
    <row r="20" spans="1:18" s="12" customFormat="1" ht="48" x14ac:dyDescent="0.25">
      <c r="A20" s="565"/>
      <c r="B20" s="577"/>
      <c r="C20" s="573"/>
      <c r="D20" s="581"/>
      <c r="E20" s="581"/>
      <c r="F20" s="581"/>
      <c r="G20" s="113" t="s">
        <v>62</v>
      </c>
      <c r="H20" s="6" t="s">
        <v>143</v>
      </c>
      <c r="I20" s="70">
        <f>54000000+19131811</f>
        <v>73131811</v>
      </c>
      <c r="J20" s="17">
        <v>1785000</v>
      </c>
      <c r="K20" s="579"/>
      <c r="L20" s="582"/>
      <c r="M20" s="28">
        <v>0.14000000000000001</v>
      </c>
      <c r="N20" s="48">
        <f>M20*K13</f>
        <v>1.4000000000000002E-2</v>
      </c>
      <c r="O20" s="127" t="s">
        <v>176</v>
      </c>
      <c r="P20" s="153"/>
      <c r="Q20" s="152"/>
      <c r="R20" s="12">
        <f>J20/I20</f>
        <v>2.440798300482399E-2</v>
      </c>
    </row>
    <row r="21" spans="1:18" s="96" customFormat="1" ht="25.5" customHeight="1" x14ac:dyDescent="0.25">
      <c r="A21" s="565"/>
      <c r="B21" s="577"/>
      <c r="C21" s="6"/>
      <c r="D21" s="86"/>
      <c r="E21" s="86"/>
      <c r="F21" s="86"/>
      <c r="G21" s="120"/>
      <c r="H21" s="6"/>
      <c r="I21" s="97"/>
      <c r="J21" s="92"/>
      <c r="K21" s="98"/>
      <c r="L21" s="99"/>
      <c r="M21" s="95"/>
      <c r="N21" s="19">
        <f>(N20+N18+N17+N16+N15+N14+N13+N19)/8</f>
        <v>1.6500000000000004E-2</v>
      </c>
      <c r="O21" s="128"/>
    </row>
    <row r="22" spans="1:18" s="12" customFormat="1" ht="39.75" customHeight="1" x14ac:dyDescent="0.25">
      <c r="A22" s="565"/>
      <c r="B22" s="577"/>
      <c r="C22" s="573" t="s">
        <v>63</v>
      </c>
      <c r="D22" s="573" t="s">
        <v>65</v>
      </c>
      <c r="E22" s="573" t="s">
        <v>64</v>
      </c>
      <c r="F22" s="573">
        <v>8</v>
      </c>
      <c r="G22" s="115" t="s">
        <v>71</v>
      </c>
      <c r="H22" s="139" t="s">
        <v>46</v>
      </c>
      <c r="I22" s="69">
        <v>0</v>
      </c>
      <c r="J22" s="14">
        <v>0</v>
      </c>
      <c r="K22" s="574">
        <v>0.13</v>
      </c>
      <c r="L22" s="63" t="s">
        <v>136</v>
      </c>
      <c r="M22" s="28">
        <v>1</v>
      </c>
      <c r="N22" s="48">
        <f>M22*K22</f>
        <v>0.13</v>
      </c>
      <c r="O22" s="127" t="s">
        <v>183</v>
      </c>
    </row>
    <row r="23" spans="1:18" s="12" customFormat="1" ht="62.25" customHeight="1" x14ac:dyDescent="0.25">
      <c r="A23" s="565"/>
      <c r="B23" s="577"/>
      <c r="C23" s="573"/>
      <c r="D23" s="573"/>
      <c r="E23" s="573"/>
      <c r="F23" s="573"/>
      <c r="G23" s="115" t="s">
        <v>72</v>
      </c>
      <c r="H23" s="6" t="s">
        <v>143</v>
      </c>
      <c r="I23" s="70">
        <v>7000000</v>
      </c>
      <c r="J23" s="14">
        <v>0</v>
      </c>
      <c r="K23" s="575"/>
      <c r="L23" s="592" t="s">
        <v>47</v>
      </c>
      <c r="M23" s="28">
        <v>0.1</v>
      </c>
      <c r="N23" s="48">
        <f>M23*K22</f>
        <v>1.3000000000000001E-2</v>
      </c>
      <c r="O23" s="126" t="s">
        <v>182</v>
      </c>
    </row>
    <row r="24" spans="1:18" s="12" customFormat="1" ht="43.5" customHeight="1" x14ac:dyDescent="0.25">
      <c r="A24" s="565"/>
      <c r="B24" s="577"/>
      <c r="C24" s="573"/>
      <c r="D24" s="573"/>
      <c r="E24" s="573"/>
      <c r="F24" s="573"/>
      <c r="G24" s="115" t="s">
        <v>73</v>
      </c>
      <c r="H24" s="6" t="s">
        <v>143</v>
      </c>
      <c r="I24" s="68">
        <v>0</v>
      </c>
      <c r="J24" s="14">
        <v>0</v>
      </c>
      <c r="K24" s="576"/>
      <c r="L24" s="593"/>
      <c r="M24" s="28">
        <v>0.25</v>
      </c>
      <c r="N24" s="89">
        <f>M24*K22</f>
        <v>3.2500000000000001E-2</v>
      </c>
      <c r="O24" s="127" t="s">
        <v>178</v>
      </c>
    </row>
    <row r="25" spans="1:18" s="96" customFormat="1" ht="14.25" x14ac:dyDescent="0.25">
      <c r="A25" s="565"/>
      <c r="B25" s="577"/>
      <c r="C25" s="8"/>
      <c r="D25" s="8"/>
      <c r="E25" s="8"/>
      <c r="F25" s="84"/>
      <c r="G25" s="102"/>
      <c r="H25" s="8"/>
      <c r="I25" s="91"/>
      <c r="J25" s="92"/>
      <c r="K25" s="93"/>
      <c r="L25" s="94"/>
      <c r="M25" s="95"/>
      <c r="N25" s="20">
        <f>(N23+N24+N22)/3</f>
        <v>5.8499999999999996E-2</v>
      </c>
      <c r="O25" s="129"/>
    </row>
    <row r="26" spans="1:18" s="12" customFormat="1" ht="158.25" customHeight="1" x14ac:dyDescent="0.25">
      <c r="A26" s="565"/>
      <c r="B26" s="577"/>
      <c r="C26" s="34" t="s">
        <v>81</v>
      </c>
      <c r="D26" s="35" t="s">
        <v>83</v>
      </c>
      <c r="E26" s="34" t="s">
        <v>82</v>
      </c>
      <c r="F26" s="33">
        <v>10</v>
      </c>
      <c r="G26" s="4" t="s">
        <v>84</v>
      </c>
      <c r="H26" s="140" t="s">
        <v>46</v>
      </c>
      <c r="I26" s="71">
        <v>0</v>
      </c>
      <c r="J26" s="51">
        <v>0</v>
      </c>
      <c r="K26" s="78">
        <v>0.02</v>
      </c>
      <c r="L26" s="33" t="s">
        <v>85</v>
      </c>
      <c r="M26" s="28">
        <v>0.25</v>
      </c>
      <c r="N26" s="20">
        <f>M26*K26</f>
        <v>5.0000000000000001E-3</v>
      </c>
      <c r="O26" s="88" t="s">
        <v>161</v>
      </c>
    </row>
    <row r="27" spans="1:18" ht="22.5" customHeight="1" x14ac:dyDescent="0.25">
      <c r="A27" s="29" t="s">
        <v>128</v>
      </c>
      <c r="B27" s="29"/>
      <c r="C27" s="29"/>
      <c r="D27" s="29"/>
      <c r="E27" s="29"/>
      <c r="F27" s="29"/>
      <c r="G27" s="118"/>
      <c r="H27" s="141"/>
      <c r="I27" s="72">
        <f>SUM(I7:I26)</f>
        <v>107099662</v>
      </c>
      <c r="J27" s="147">
        <f>SUM(J7:J26)</f>
        <v>2511820</v>
      </c>
      <c r="K27" s="76"/>
      <c r="L27" s="30"/>
      <c r="M27" s="31"/>
      <c r="N27" s="29"/>
      <c r="O27" s="29"/>
      <c r="P27" s="90"/>
    </row>
    <row r="28" spans="1:18" ht="111" customHeight="1" x14ac:dyDescent="0.25">
      <c r="A28" s="569" t="s">
        <v>112</v>
      </c>
      <c r="B28" s="590" t="s">
        <v>132</v>
      </c>
      <c r="C28" s="591" t="s">
        <v>31</v>
      </c>
      <c r="D28" s="591" t="s">
        <v>33</v>
      </c>
      <c r="E28" s="591" t="s">
        <v>32</v>
      </c>
      <c r="F28" s="591">
        <v>4</v>
      </c>
      <c r="G28" s="594" t="s">
        <v>34</v>
      </c>
      <c r="H28" s="142" t="s">
        <v>144</v>
      </c>
      <c r="I28" s="69">
        <v>0</v>
      </c>
      <c r="J28" s="14">
        <v>0</v>
      </c>
      <c r="K28" s="578">
        <v>0.15</v>
      </c>
      <c r="L28" s="580" t="s">
        <v>12</v>
      </c>
      <c r="M28" s="28">
        <v>0.4</v>
      </c>
      <c r="N28" s="18">
        <f>M28*K28</f>
        <v>0.06</v>
      </c>
      <c r="O28" s="9" t="s">
        <v>165</v>
      </c>
    </row>
    <row r="29" spans="1:18" ht="56.25" customHeight="1" x14ac:dyDescent="0.25">
      <c r="A29" s="569"/>
      <c r="B29" s="590"/>
      <c r="C29" s="591"/>
      <c r="D29" s="591"/>
      <c r="E29" s="591"/>
      <c r="F29" s="591"/>
      <c r="G29" s="595"/>
      <c r="H29" s="143" t="s">
        <v>145</v>
      </c>
      <c r="I29" s="69">
        <v>0</v>
      </c>
      <c r="J29" s="14">
        <v>0</v>
      </c>
      <c r="K29" s="578"/>
      <c r="L29" s="583"/>
      <c r="M29" s="28">
        <v>0</v>
      </c>
      <c r="N29" s="87">
        <f>M29*K28</f>
        <v>0</v>
      </c>
      <c r="O29" s="9" t="s">
        <v>166</v>
      </c>
    </row>
    <row r="30" spans="1:18" ht="84" x14ac:dyDescent="0.25">
      <c r="A30" s="569"/>
      <c r="B30" s="590"/>
      <c r="C30" s="591"/>
      <c r="D30" s="591"/>
      <c r="E30" s="591"/>
      <c r="F30" s="591"/>
      <c r="G30" s="35" t="s">
        <v>38</v>
      </c>
      <c r="H30" s="144" t="s">
        <v>46</v>
      </c>
      <c r="I30" s="73">
        <v>0</v>
      </c>
      <c r="J30" s="14">
        <v>0</v>
      </c>
      <c r="K30" s="578"/>
      <c r="L30" s="581"/>
      <c r="M30" s="28">
        <v>0</v>
      </c>
      <c r="N30" s="87">
        <f>M30*K28</f>
        <v>0</v>
      </c>
      <c r="O30" s="9" t="s">
        <v>172</v>
      </c>
    </row>
    <row r="31" spans="1:18" ht="22.5" customHeight="1" x14ac:dyDescent="0.25">
      <c r="A31" s="29" t="s">
        <v>119</v>
      </c>
      <c r="B31" s="29"/>
      <c r="C31" s="29"/>
      <c r="D31" s="29"/>
      <c r="E31" s="29"/>
      <c r="F31" s="29"/>
      <c r="G31" s="118"/>
      <c r="H31" s="141"/>
      <c r="I31" s="74">
        <f>SUM(I28:I30)</f>
        <v>0</v>
      </c>
      <c r="J31" s="67">
        <f>SUM(J28:J30)</f>
        <v>0</v>
      </c>
      <c r="K31" s="76"/>
      <c r="L31" s="30"/>
      <c r="M31" s="31"/>
      <c r="N31" s="19">
        <f>(N28+N29+N30)/3</f>
        <v>0.02</v>
      </c>
      <c r="O31" s="29"/>
    </row>
    <row r="32" spans="1:18" ht="54" customHeight="1" x14ac:dyDescent="0.25">
      <c r="A32" s="565" t="s">
        <v>130</v>
      </c>
      <c r="B32" s="569" t="s">
        <v>134</v>
      </c>
      <c r="C32" s="569" t="s">
        <v>86</v>
      </c>
      <c r="D32" s="569" t="s">
        <v>88</v>
      </c>
      <c r="E32" s="569" t="s">
        <v>87</v>
      </c>
      <c r="F32" s="569">
        <v>11</v>
      </c>
      <c r="G32" s="134" t="s">
        <v>89</v>
      </c>
      <c r="H32" s="86" t="s">
        <v>146</v>
      </c>
      <c r="I32" s="64">
        <v>0</v>
      </c>
      <c r="J32" s="10">
        <v>0</v>
      </c>
      <c r="K32" s="571">
        <v>0.3</v>
      </c>
      <c r="L32" s="36" t="s">
        <v>115</v>
      </c>
      <c r="M32" s="28">
        <v>1</v>
      </c>
      <c r="N32" s="47">
        <f>M32*K32</f>
        <v>0.3</v>
      </c>
      <c r="O32" s="110" t="s">
        <v>185</v>
      </c>
    </row>
    <row r="33" spans="1:15" ht="121.5" customHeight="1" x14ac:dyDescent="0.25">
      <c r="A33" s="565"/>
      <c r="B33" s="569"/>
      <c r="C33" s="569"/>
      <c r="D33" s="569"/>
      <c r="E33" s="569"/>
      <c r="F33" s="569"/>
      <c r="G33" s="117" t="s">
        <v>90</v>
      </c>
      <c r="H33" s="6" t="s">
        <v>147</v>
      </c>
      <c r="I33" s="65">
        <v>0</v>
      </c>
      <c r="J33" s="10">
        <v>0</v>
      </c>
      <c r="K33" s="571"/>
      <c r="L33" s="38" t="s">
        <v>91</v>
      </c>
      <c r="M33" s="28">
        <v>0.25</v>
      </c>
      <c r="N33" s="48">
        <f>M33*K32</f>
        <v>7.4999999999999997E-2</v>
      </c>
      <c r="O33" s="37" t="s">
        <v>167</v>
      </c>
    </row>
    <row r="34" spans="1:15" ht="64.5" customHeight="1" x14ac:dyDescent="0.25">
      <c r="A34" s="565"/>
      <c r="B34" s="569"/>
      <c r="C34" s="569"/>
      <c r="D34" s="569"/>
      <c r="E34" s="569"/>
      <c r="F34" s="569"/>
      <c r="G34" s="117" t="s">
        <v>92</v>
      </c>
      <c r="H34" s="6" t="s">
        <v>148</v>
      </c>
      <c r="I34" s="65">
        <v>0</v>
      </c>
      <c r="J34" s="10">
        <v>0</v>
      </c>
      <c r="K34" s="571"/>
      <c r="L34" s="38" t="s">
        <v>47</v>
      </c>
      <c r="M34" s="28">
        <v>0.25</v>
      </c>
      <c r="N34" s="48">
        <f>M34*K32</f>
        <v>7.4999999999999997E-2</v>
      </c>
      <c r="O34" s="37" t="s">
        <v>187</v>
      </c>
    </row>
    <row r="35" spans="1:15" ht="54" customHeight="1" x14ac:dyDescent="0.25">
      <c r="A35" s="568"/>
      <c r="B35" s="570"/>
      <c r="C35" s="570"/>
      <c r="D35" s="570"/>
      <c r="E35" s="570"/>
      <c r="F35" s="570"/>
      <c r="G35" s="117" t="s">
        <v>97</v>
      </c>
      <c r="H35" s="6" t="s">
        <v>46</v>
      </c>
      <c r="I35" s="64">
        <v>0</v>
      </c>
      <c r="J35" s="10">
        <v>0</v>
      </c>
      <c r="K35" s="572"/>
      <c r="L35" s="39" t="s">
        <v>98</v>
      </c>
      <c r="M35" s="28">
        <v>0.25</v>
      </c>
      <c r="N35" s="49">
        <f>M35*K32</f>
        <v>7.4999999999999997E-2</v>
      </c>
      <c r="O35" s="111" t="s">
        <v>188</v>
      </c>
    </row>
    <row r="36" spans="1:15" ht="22.5" customHeight="1" x14ac:dyDescent="0.25">
      <c r="A36" s="3" t="s">
        <v>120</v>
      </c>
      <c r="B36" s="40"/>
      <c r="C36" s="40"/>
      <c r="D36" s="40"/>
      <c r="E36" s="40"/>
      <c r="F36" s="40"/>
      <c r="G36" s="135"/>
      <c r="H36" s="145"/>
      <c r="I36" s="52">
        <f>SUM(I32:I35)</f>
        <v>0</v>
      </c>
      <c r="J36" s="52">
        <f>SUM(J32:J35)</f>
        <v>0</v>
      </c>
      <c r="K36" s="43"/>
      <c r="L36" s="41"/>
      <c r="M36" s="42"/>
      <c r="N36" s="50">
        <f>SUM(N32:N35)/4</f>
        <v>0.13125000000000001</v>
      </c>
      <c r="O36" s="40"/>
    </row>
    <row r="37" spans="1:15" ht="285.75" customHeight="1" x14ac:dyDescent="0.25">
      <c r="A37" s="37" t="s">
        <v>140</v>
      </c>
      <c r="B37" s="37" t="s">
        <v>126</v>
      </c>
      <c r="C37" s="9" t="s">
        <v>99</v>
      </c>
      <c r="D37" s="9" t="s">
        <v>101</v>
      </c>
      <c r="E37" s="9" t="s">
        <v>100</v>
      </c>
      <c r="F37" s="9">
        <v>12</v>
      </c>
      <c r="G37" s="115" t="s">
        <v>104</v>
      </c>
      <c r="H37" s="6" t="s">
        <v>149</v>
      </c>
      <c r="I37" s="70">
        <v>2000000</v>
      </c>
      <c r="J37" s="14">
        <v>0</v>
      </c>
      <c r="K37" s="77">
        <v>0.3</v>
      </c>
      <c r="L37" s="32" t="s">
        <v>114</v>
      </c>
      <c r="M37" s="16">
        <v>0.1</v>
      </c>
      <c r="N37" s="48">
        <f>+M37*K37</f>
        <v>0.03</v>
      </c>
      <c r="O37" s="37" t="s">
        <v>186</v>
      </c>
    </row>
    <row r="38" spans="1:15" ht="24" customHeight="1" thickBot="1" x14ac:dyDescent="0.3">
      <c r="E38" s="54"/>
      <c r="F38" s="15"/>
      <c r="G38" s="119"/>
      <c r="H38" s="11" t="s">
        <v>135</v>
      </c>
      <c r="I38" s="75">
        <f>SUM(I37)</f>
        <v>2000000</v>
      </c>
      <c r="J38" s="83">
        <f>SUM(J37)</f>
        <v>0</v>
      </c>
      <c r="K38" s="79">
        <f>K37+K32+K23+K22+K13+K7+K28+K3+K26</f>
        <v>1.2499999999999998</v>
      </c>
      <c r="L38" s="55"/>
      <c r="M38" s="56"/>
      <c r="N38" s="57">
        <f>N37</f>
        <v>0.03</v>
      </c>
      <c r="O38" s="54"/>
    </row>
    <row r="39" spans="1:15" ht="29.25" customHeight="1" thickBot="1" x14ac:dyDescent="0.3">
      <c r="E39" s="2">
        <v>20</v>
      </c>
      <c r="I39" s="62">
        <f>I38+I36+I31+I27+I6</f>
        <v>109099662</v>
      </c>
      <c r="J39" s="62">
        <f>J38+J36+J31+J27+J6</f>
        <v>2511820</v>
      </c>
      <c r="K39" s="566" t="s">
        <v>139</v>
      </c>
      <c r="L39" s="567"/>
      <c r="M39" s="567"/>
      <c r="N39" s="136">
        <f>+N38+N36+N31+N26+N25+N21+N12+N6</f>
        <v>0.27324999999999999</v>
      </c>
      <c r="O39" s="130"/>
    </row>
    <row r="41" spans="1:15" ht="57" customHeight="1" x14ac:dyDescent="0.25">
      <c r="J41" s="146">
        <f>J39/I39</f>
        <v>2.3023169402669644E-2</v>
      </c>
      <c r="K41" s="589" t="s">
        <v>173</v>
      </c>
      <c r="L41" s="589"/>
    </row>
    <row r="48" spans="1:15" x14ac:dyDescent="0.25">
      <c r="C48" s="5"/>
      <c r="E48" s="5"/>
      <c r="I48" s="59"/>
      <c r="J48" s="81"/>
    </row>
    <row r="49" spans="3:10" x14ac:dyDescent="0.25">
      <c r="C49" s="5"/>
      <c r="E49" s="5"/>
      <c r="I49" s="59"/>
      <c r="J49" s="81"/>
    </row>
  </sheetData>
  <mergeCells count="47">
    <mergeCell ref="K41:L41"/>
    <mergeCell ref="E22:E24"/>
    <mergeCell ref="B28:B30"/>
    <mergeCell ref="C28:C30"/>
    <mergeCell ref="D28:D30"/>
    <mergeCell ref="L23:L24"/>
    <mergeCell ref="G28:G29"/>
    <mergeCell ref="K28:K30"/>
    <mergeCell ref="F28:F30"/>
    <mergeCell ref="D22:D24"/>
    <mergeCell ref="L28:L30"/>
    <mergeCell ref="E28:E30"/>
    <mergeCell ref="A2:O2"/>
    <mergeCell ref="A3:A5"/>
    <mergeCell ref="B3:B5"/>
    <mergeCell ref="C3:C5"/>
    <mergeCell ref="D3:D5"/>
    <mergeCell ref="E3:E5"/>
    <mergeCell ref="F3:F5"/>
    <mergeCell ref="K3:K5"/>
    <mergeCell ref="L3:L5"/>
    <mergeCell ref="L13:L20"/>
    <mergeCell ref="C7:C11"/>
    <mergeCell ref="D7:D11"/>
    <mergeCell ref="E7:E11"/>
    <mergeCell ref="F7:F11"/>
    <mergeCell ref="C13:C20"/>
    <mergeCell ref="D13:D20"/>
    <mergeCell ref="E13:E20"/>
    <mergeCell ref="F13:F20"/>
    <mergeCell ref="K13:K20"/>
    <mergeCell ref="A7:A26"/>
    <mergeCell ref="K39:M39"/>
    <mergeCell ref="A32:A35"/>
    <mergeCell ref="B32:B35"/>
    <mergeCell ref="C32:C35"/>
    <mergeCell ref="D32:D35"/>
    <mergeCell ref="E32:E35"/>
    <mergeCell ref="F32:F35"/>
    <mergeCell ref="K32:K35"/>
    <mergeCell ref="C22:C24"/>
    <mergeCell ref="K22:K24"/>
    <mergeCell ref="B7:B26"/>
    <mergeCell ref="A28:A30"/>
    <mergeCell ref="F22:F24"/>
    <mergeCell ref="K7:K11"/>
    <mergeCell ref="L7:L8"/>
  </mergeCells>
  <pageMargins left="0.7" right="0.7" top="0.75" bottom="0.75" header="0.3" footer="0.3"/>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PLAN DE ACCION 2023</vt:lpstr>
      <vt:lpstr>FICHA TECNICA DE INDICADORES</vt:lpstr>
      <vt:lpstr>PA SEGUN PE (INICIAL)</vt:lpstr>
      <vt:lpstr>DETALLE PRESUPUESTAL</vt:lpstr>
      <vt:lpstr>INDICADORES INTERNOS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2024-04-09T21:42:27Z</dcterms:modified>
</cp:coreProperties>
</file>