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eso\Desktop\PLAN ESTRATÉGICO\"/>
    </mc:Choice>
  </mc:AlternateContent>
  <xr:revisionPtr revIDLastSave="0" documentId="13_ncr:1_{6D9DD40D-AEEA-4E45-B37E-035800D8AC19}" xr6:coauthVersionLast="47" xr6:coauthVersionMax="47" xr10:uidLastSave="{00000000-0000-0000-0000-000000000000}"/>
  <bookViews>
    <workbookView xWindow="-120" yWindow="-120" windowWidth="29040" windowHeight="15720" tabRatio="808" xr2:uid="{4BB6CFFC-7EA5-4CDB-9785-3DABC8976D2B}"/>
  </bookViews>
  <sheets>
    <sheet name="Matriz Eficienciencia P Estra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5" i="1" l="1"/>
  <c r="U26" i="1"/>
  <c r="U27" i="1"/>
  <c r="U28" i="1"/>
  <c r="U29" i="1"/>
  <c r="U30" i="1"/>
  <c r="U31" i="1"/>
  <c r="U32" i="1"/>
  <c r="U24" i="1"/>
  <c r="U21" i="1"/>
  <c r="U22" i="1"/>
  <c r="U23" i="1"/>
  <c r="U20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6" i="1"/>
  <c r="K29" i="1"/>
  <c r="K30" i="1"/>
  <c r="K31" i="1"/>
  <c r="K28" i="1"/>
  <c r="K22" i="1"/>
  <c r="K23" i="1"/>
  <c r="K21" i="1"/>
  <c r="K15" i="1"/>
  <c r="K14" i="1"/>
  <c r="K13" i="1"/>
  <c r="K7" i="1"/>
  <c r="K8" i="1"/>
  <c r="K6" i="1"/>
  <c r="K33" i="1" l="1"/>
  <c r="U33" i="1"/>
  <c r="Y16" i="1" l="1"/>
  <c r="X14" i="1"/>
  <c r="X18" i="1"/>
  <c r="W16" i="1"/>
  <c r="V14" i="1"/>
  <c r="V18" i="1"/>
  <c r="Y18" i="1"/>
  <c r="Y13" i="1"/>
  <c r="Y14" i="1"/>
  <c r="X15" i="1"/>
  <c r="X16" i="1"/>
  <c r="Y17" i="1"/>
  <c r="S30" i="1"/>
  <c r="T30" i="1" s="1"/>
  <c r="W30" i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V17" i="1" l="1"/>
  <c r="V13" i="1"/>
  <c r="W15" i="1"/>
  <c r="X17" i="1"/>
  <c r="X13" i="1"/>
  <c r="Y15" i="1"/>
  <c r="V16" i="1"/>
  <c r="Z16" i="1" s="1"/>
  <c r="AA16" i="1" s="1"/>
  <c r="W18" i="1"/>
  <c r="Z18" i="1" s="1"/>
  <c r="AA18" i="1" s="1"/>
  <c r="W14" i="1"/>
  <c r="Z14" i="1" s="1"/>
  <c r="AA14" i="1" s="1"/>
  <c r="V30" i="1"/>
  <c r="V15" i="1"/>
  <c r="W17" i="1"/>
  <c r="W13" i="1"/>
  <c r="Y30" i="1"/>
  <c r="X30" i="1"/>
  <c r="W9" i="1"/>
  <c r="Y10" i="1"/>
  <c r="Y11" i="1"/>
  <c r="X12" i="1"/>
  <c r="W19" i="1"/>
  <c r="S10" i="1"/>
  <c r="T10" i="1" s="1"/>
  <c r="S11" i="1"/>
  <c r="T11" i="1" s="1"/>
  <c r="S12" i="1"/>
  <c r="T12" i="1" s="1"/>
  <c r="S19" i="1"/>
  <c r="T19" i="1" s="1"/>
  <c r="S9" i="1"/>
  <c r="T9" i="1" s="1"/>
  <c r="S6" i="1"/>
  <c r="Z15" i="1" l="1"/>
  <c r="AA15" i="1" s="1"/>
  <c r="Z13" i="1"/>
  <c r="AA13" i="1" s="1"/>
  <c r="Z17" i="1"/>
  <c r="AA17" i="1" s="1"/>
  <c r="Z30" i="1"/>
  <c r="AA30" i="1" s="1"/>
  <c r="V11" i="1"/>
  <c r="W12" i="1"/>
  <c r="X11" i="1"/>
  <c r="V10" i="1"/>
  <c r="W11" i="1"/>
  <c r="X10" i="1"/>
  <c r="Y19" i="1"/>
  <c r="Y9" i="1"/>
  <c r="V19" i="1"/>
  <c r="V9" i="1"/>
  <c r="W10" i="1"/>
  <c r="X19" i="1"/>
  <c r="X9" i="1"/>
  <c r="Y12" i="1"/>
  <c r="V12" i="1"/>
  <c r="Z12" i="1" l="1"/>
  <c r="AA12" i="1" s="1"/>
  <c r="Z11" i="1"/>
  <c r="AA11" i="1" s="1"/>
  <c r="Z9" i="1"/>
  <c r="AA9" i="1" s="1"/>
  <c r="Z19" i="1"/>
  <c r="AA19" i="1" s="1"/>
  <c r="Z10" i="1"/>
  <c r="AA10" i="1" s="1"/>
  <c r="X32" i="1" l="1"/>
  <c r="AG10" i="1" s="1"/>
  <c r="S32" i="1"/>
  <c r="T32" i="1" s="1"/>
  <c r="V31" i="1"/>
  <c r="S31" i="1"/>
  <c r="T31" i="1" s="1"/>
  <c r="Y29" i="1"/>
  <c r="S29" i="1"/>
  <c r="T29" i="1" s="1"/>
  <c r="V28" i="1"/>
  <c r="S28" i="1"/>
  <c r="T28" i="1" s="1"/>
  <c r="W27" i="1"/>
  <c r="S27" i="1"/>
  <c r="T27" i="1" s="1"/>
  <c r="X26" i="1"/>
  <c r="S26" i="1"/>
  <c r="T26" i="1" s="1"/>
  <c r="Y25" i="1"/>
  <c r="S25" i="1"/>
  <c r="T25" i="1" s="1"/>
  <c r="V24" i="1"/>
  <c r="S24" i="1"/>
  <c r="T24" i="1" s="1"/>
  <c r="Y23" i="1"/>
  <c r="S23" i="1"/>
  <c r="T23" i="1" s="1"/>
  <c r="V22" i="1"/>
  <c r="S22" i="1"/>
  <c r="T22" i="1" s="1"/>
  <c r="W21" i="1"/>
  <c r="S21" i="1"/>
  <c r="T21" i="1" s="1"/>
  <c r="X20" i="1"/>
  <c r="S20" i="1"/>
  <c r="T20" i="1" s="1"/>
  <c r="S8" i="1"/>
  <c r="T8" i="1" s="1"/>
  <c r="S7" i="1"/>
  <c r="T7" i="1" s="1"/>
  <c r="X6" i="1"/>
  <c r="T6" i="1"/>
  <c r="V8" i="1" l="1"/>
  <c r="X8" i="1"/>
  <c r="W8" i="1"/>
  <c r="Y8" i="1"/>
  <c r="Y7" i="1"/>
  <c r="W7" i="1"/>
  <c r="X7" i="1"/>
  <c r="AG6" i="1" s="1"/>
  <c r="W25" i="1"/>
  <c r="V26" i="1"/>
  <c r="X25" i="1"/>
  <c r="W26" i="1"/>
  <c r="Y31" i="1"/>
  <c r="W29" i="1"/>
  <c r="X23" i="1"/>
  <c r="W23" i="1"/>
  <c r="X22" i="1"/>
  <c r="Y28" i="1"/>
  <c r="X29" i="1"/>
  <c r="Y26" i="1"/>
  <c r="W22" i="1"/>
  <c r="V23" i="1"/>
  <c r="V29" i="1"/>
  <c r="AE9" i="1" s="1"/>
  <c r="V27" i="1"/>
  <c r="AE8" i="1" s="1"/>
  <c r="V6" i="1"/>
  <c r="V7" i="1"/>
  <c r="V25" i="1"/>
  <c r="X27" i="1"/>
  <c r="Y27" i="1"/>
  <c r="W6" i="1"/>
  <c r="V20" i="1"/>
  <c r="V21" i="1"/>
  <c r="W32" i="1"/>
  <c r="AF10" i="1" s="1"/>
  <c r="V32" i="1"/>
  <c r="AE10" i="1" s="1"/>
  <c r="W24" i="1"/>
  <c r="Y6" i="1"/>
  <c r="W20" i="1"/>
  <c r="AF7" i="1" s="1"/>
  <c r="X21" i="1"/>
  <c r="AG7" i="1" s="1"/>
  <c r="Y22" i="1"/>
  <c r="X24" i="1"/>
  <c r="AG8" i="1" s="1"/>
  <c r="W28" i="1"/>
  <c r="X31" i="1"/>
  <c r="W31" i="1"/>
  <c r="Y32" i="1"/>
  <c r="AH10" i="1" s="1"/>
  <c r="Y20" i="1"/>
  <c r="AH7" i="1" s="1"/>
  <c r="Y21" i="1"/>
  <c r="Y24" i="1"/>
  <c r="X28" i="1"/>
  <c r="AF9" i="1" l="1"/>
  <c r="AG9" i="1"/>
  <c r="AG11" i="1" s="1"/>
  <c r="AE6" i="1"/>
  <c r="AH8" i="1"/>
  <c r="AF8" i="1"/>
  <c r="AE7" i="1"/>
  <c r="AH6" i="1"/>
  <c r="AF6" i="1"/>
  <c r="AH9" i="1"/>
  <c r="Z28" i="1"/>
  <c r="AA28" i="1" s="1"/>
  <c r="Z22" i="1"/>
  <c r="AA22" i="1" s="1"/>
  <c r="X33" i="1"/>
  <c r="X34" i="1" s="1"/>
  <c r="Y33" i="1"/>
  <c r="Y34" i="1" s="1"/>
  <c r="W33" i="1"/>
  <c r="W34" i="1" s="1"/>
  <c r="Z6" i="1"/>
  <c r="V33" i="1"/>
  <c r="V34" i="1" s="1"/>
  <c r="Z24" i="1"/>
  <c r="AA24" i="1" s="1"/>
  <c r="Z31" i="1"/>
  <c r="AA31" i="1" s="1"/>
  <c r="Z21" i="1"/>
  <c r="AA21" i="1" s="1"/>
  <c r="Z7" i="1"/>
  <c r="AA7" i="1" s="1"/>
  <c r="Z20" i="1"/>
  <c r="AA20" i="1" s="1"/>
  <c r="Z25" i="1"/>
  <c r="AA25" i="1" s="1"/>
  <c r="Z29" i="1"/>
  <c r="AA29" i="1" s="1"/>
  <c r="Z27" i="1"/>
  <c r="AA27" i="1" s="1"/>
  <c r="Z32" i="1"/>
  <c r="AA32" i="1" s="1"/>
  <c r="Z23" i="1"/>
  <c r="AA23" i="1" s="1"/>
  <c r="Z26" i="1"/>
  <c r="AA26" i="1" s="1"/>
  <c r="Z8" i="1"/>
  <c r="AA8" i="1" s="1"/>
  <c r="AE11" i="1" l="1"/>
  <c r="AF11" i="1"/>
  <c r="AH11" i="1"/>
  <c r="Z33" i="1"/>
  <c r="AA6" i="1"/>
  <c r="AA33" i="1" s="1"/>
  <c r="AI11" i="1" l="1"/>
</calcChain>
</file>

<file path=xl/sharedStrings.xml><?xml version="1.0" encoding="utf-8"?>
<sst xmlns="http://schemas.openxmlformats.org/spreadsheetml/2006/main" count="269" uniqueCount="99">
  <si>
    <t>Objetivo Estrategico</t>
  </si>
  <si>
    <t xml:space="preserve">Actividades </t>
  </si>
  <si>
    <t>Meta Anual</t>
  </si>
  <si>
    <t xml:space="preserve">Calculo del Indicador </t>
  </si>
  <si>
    <t>Periodicidad</t>
  </si>
  <si>
    <t>Proceso Responsable</t>
  </si>
  <si>
    <t>Area Responsable</t>
  </si>
  <si>
    <t xml:space="preserve">Nivel de Cumplimiento Indicador T1 </t>
  </si>
  <si>
    <t xml:space="preserve">Nivel de Cumplimiento Indicador T2 </t>
  </si>
  <si>
    <t xml:space="preserve">Nivel de Cumplimiento Indicador T3 </t>
  </si>
  <si>
    <t>Nivel de Cumplimiento Indicador T4</t>
  </si>
  <si>
    <t xml:space="preserve">Nivel de Cumplimiento </t>
  </si>
  <si>
    <t>VALORACIÓN</t>
  </si>
  <si>
    <t xml:space="preserve">Ponderacion Indicador </t>
  </si>
  <si>
    <t>Nivel de cumplimiento 
Ponderado T1</t>
  </si>
  <si>
    <t>Nivel de cumplimiento 
Ponderado T2</t>
  </si>
  <si>
    <t>Nivel de cumplimiento 
Ponderado T3</t>
  </si>
  <si>
    <t>Nivel de cumplimiento 
Ponderado T4</t>
  </si>
  <si>
    <r>
      <t>Cumplimiento ponderado por actividad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</si>
  <si>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Cumplimiento ponderado por actividad 
</t>
    </r>
    <r>
      <rPr>
        <b/>
        <sz val="12"/>
        <rFont val="Calibri"/>
        <family val="2"/>
        <scheme val="minor"/>
      </rPr>
      <t>AJUSTADO</t>
    </r>
  </si>
  <si>
    <t>Dimensión Estrategica 1: FORTALECIMIENTO INSTITUCIONAL</t>
  </si>
  <si>
    <t>Fortalecer la gestión institucional y el bienestar de los servidores publicos.</t>
  </si>
  <si>
    <t>Ejecutar el plan de comunicaciones</t>
  </si>
  <si>
    <t>Difundir los resultados misionales a la ciudadania</t>
  </si>
  <si>
    <t xml:space="preserve">Diseño e implementación de la estrategia de comunicación digital </t>
  </si>
  <si>
    <t>Dimensión Estrategica 2: TRANSPARENCIA Y CONTROL SOCIAL</t>
  </si>
  <si>
    <t>Fortalecer la participación ciudadana como mecanismo efectivo de control social.</t>
  </si>
  <si>
    <t>Dimensión Estrategica 3:  CONTROL FISCAL Y RESARCIMIENTO</t>
  </si>
  <si>
    <t>Ejercer la vigilancia y control fiscal de los sujetos de control, haciendo enfasis en el tema ambiental, de forma confiable y eficaz.</t>
  </si>
  <si>
    <t>Fortalecer el proceso de responsabilidad fiscal y jurisdicción coactiva para buscar la recuperación eficaz de los recursos publicos.</t>
  </si>
  <si>
    <t>Propender por la generación de conocimiento y la cualificación del grupo.</t>
  </si>
  <si>
    <t>Anual</t>
  </si>
  <si>
    <t>Satisfacción de la comunicación externa</t>
  </si>
  <si>
    <t>Nivel de desarrollo tecnológico</t>
  </si>
  <si>
    <t>Ejecutar el Plan Estratégico de Tecnologías de Información - PETI</t>
  </si>
  <si>
    <t>Mensual</t>
  </si>
  <si>
    <t>Trimestral</t>
  </si>
  <si>
    <t>Semestral</t>
  </si>
  <si>
    <t>Comunicaciones y Participación Ciudadana</t>
  </si>
  <si>
    <t>Dirección Administrativa y Financiera</t>
  </si>
  <si>
    <t>Evaluación de desempeño laboral - EDL.</t>
  </si>
  <si>
    <t>Dar cumplimiento a los puntos aprobados en el acuerdo laboral.</t>
  </si>
  <si>
    <t>Dar cumplimiento al plan de incentivos.</t>
  </si>
  <si>
    <t>Desarrollar las actividades del plan de bienestar social.</t>
  </si>
  <si>
    <t>Satisfacción servidores públicos.</t>
  </si>
  <si>
    <t>Cumplimiento de los compromisos adquiridos en el acuerdo firmado con el sindicato.</t>
  </si>
  <si>
    <t>Despacho de la Contralora y la Dirección Administrativa y Financiera</t>
  </si>
  <si>
    <t xml:space="preserve">Adelantar alianzas estratégicas y suscribir convenios para el fortalecimiento del
ejercicio del control fiscal.
</t>
  </si>
  <si>
    <t>Realizar acciones para desarrollar los pilares de la gestión del conocimiento.</t>
  </si>
  <si>
    <t xml:space="preserve">Adquirir los conocimientos requeridos a través de programas de
formación institucional.
</t>
  </si>
  <si>
    <t>Ejecución del plan anticorrupción y atención al ciudadano.</t>
  </si>
  <si>
    <t xml:space="preserve">Participar proactivamente en la comisión regional de moralización y consejo
nacional de contralores.
</t>
  </si>
  <si>
    <t xml:space="preserve">Gestionar eficientemente los recursos presupuestales de la
entidad para cada vigencia.
</t>
  </si>
  <si>
    <t>Promover la cultura archivística en la entidad para preservar la memoria institucional.</t>
  </si>
  <si>
    <t>Implementación de la gestión del conocimiento.</t>
  </si>
  <si>
    <t>Implementación del código de integridad.</t>
  </si>
  <si>
    <t>Todas las dependencias. Oficina Asesora de Planeación.</t>
  </si>
  <si>
    <t>Ejecución presupuestal de gastos.</t>
  </si>
  <si>
    <t>Cumplimiento del Plan Institucional de Archivo – PINAR.</t>
  </si>
  <si>
    <t>Todas las dependencias.</t>
  </si>
  <si>
    <t>Realizar actividades de formación y eventos de participación para el ejercicio del control social.</t>
  </si>
  <si>
    <t>Diseñar y ejecutar campaña comunicacional para informar a la comunidad y motivar la participación ciudadana.</t>
  </si>
  <si>
    <t>Generación de espacios con la secretaria de Educación, para la formación de estudiantes de básica primaria y secundaria en la protección de los recursos públicos y el cuidado del medio ambiente.</t>
  </si>
  <si>
    <t>Realizar rendición de la cuenta de la CGQ a la comunidad.</t>
  </si>
  <si>
    <t># participantes vs convocados</t>
  </si>
  <si>
    <t>Cumplimiento de términos PQRSD (peticiones, quejas, reclamos, solicitudes, denuncias).</t>
  </si>
  <si>
    <t>Despacho de la Contralora y Participación Ciudadanía.</t>
  </si>
  <si>
    <t>Despacho de la Contralora.</t>
  </si>
  <si>
    <t>Ejecutar el Plan de vigilancia y control fiscal territorial - PVCFT.</t>
  </si>
  <si>
    <t>Medir los resultados e impactos producidos por el ejercicio de la función de control fiscal.</t>
  </si>
  <si>
    <t>Seguimiento y evaluación a los planes de desarrollo municipales – control de resultados.</t>
  </si>
  <si>
    <t>Evaluar la gestión fiscal ambiental determinando el cumplimiento de la normativa en materia ambiental.</t>
  </si>
  <si>
    <t>Capacitar a los sujetos de control para una gestión más eficiente en el adecuado manejo de
los recursos públicos.</t>
  </si>
  <si>
    <t>Capacitar y sensibilizar los servidores de la CGQ en torno a los temas ambientales y la vigilancia fiscal ambiental.</t>
  </si>
  <si>
    <t>Actualizar la guía de beneficios del control fiscal de la entidad, conforme a las disposiciones normativas vigentes y capacitar los servidores del área misional.</t>
  </si>
  <si>
    <t>Doctrina fiscal como herramienta de gestión del conocimiento Institucional.</t>
  </si>
  <si>
    <t>Descongestionar el proceso de Responsabilidad Fiscal.</t>
  </si>
  <si>
    <t>Cobertura sujetos de control</t>
  </si>
  <si>
    <t>Cobertura presupuesto auditado</t>
  </si>
  <si>
    <t>Satisfacciòn de sujetos de control</t>
  </si>
  <si>
    <t>Dirección Técnica de Control Fiscal</t>
  </si>
  <si>
    <t>Oficina de Responsabilidad Fiscal</t>
  </si>
  <si>
    <t>Dimensión Estratégica</t>
  </si>
  <si>
    <t>PESO</t>
  </si>
  <si>
    <t xml:space="preserve">Adquirir los conocimientos requeridos a través de programas de formación institucional.
</t>
  </si>
  <si>
    <t>Cuatrimestral</t>
  </si>
  <si>
    <t>Diseñar y ejecutar campaña comunicacional para informar a la comunidad y motivar la  participación ciudadana.</t>
  </si>
  <si>
    <t>DATOS PARA UTILIZAR SI SE GRAFICA CON TABLA DINÁMICA</t>
  </si>
  <si>
    <t>I TRIMESTRE</t>
  </si>
  <si>
    <t>II TRIMESTRE</t>
  </si>
  <si>
    <t>III TRIMESTRE</t>
  </si>
  <si>
    <t>IV TRIMESTRE</t>
  </si>
  <si>
    <t>OBJETIVO ESTRATÉGICO</t>
  </si>
  <si>
    <t>TOTAL</t>
  </si>
  <si>
    <t>VALORES TOTALES CON RELACIÓN AL AÑO 1</t>
  </si>
  <si>
    <t>VALORES TOTALES CON RELACIÓN A LOS 4 AÑOS (datos que pasan a la rendición de la cuenta SIA MISIONAL)</t>
  </si>
  <si>
    <r>
      <rPr>
        <b/>
        <sz val="25"/>
        <color theme="1"/>
        <rFont val="Calibri"/>
        <family val="2"/>
        <scheme val="minor"/>
      </rPr>
      <t xml:space="preserve">NOTA II TRIMESTRE: </t>
    </r>
    <r>
      <rPr>
        <sz val="25"/>
        <color theme="1"/>
        <rFont val="Calibri"/>
        <family val="2"/>
        <scheme val="minor"/>
      </rPr>
      <t xml:space="preserve">  El peso anual corresponde al 25%, es decir, teniendo en cuenta que este plan es a 4 años, cada trimestre (16 en total) tiene un techo de cumplimiento del 6,25%.   Al arrojar en el segundo trimestre un avance del 31% acumulado, se interpreta que se tiene un avance cuatrianual del 7,8%.      </t>
    </r>
  </si>
  <si>
    <t>AVANCE POR OBJETIVOS ESTRATÉGICOS</t>
  </si>
  <si>
    <t>CONTRALORIA GENERAL DEL QUINDIO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</si>
</sst>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rgb="FF006600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5" fillId="5" borderId="1" xfId="0" applyFont="1" applyFill="1" applyBorder="1" applyAlignment="1" applyProtection="1">
      <alignment horizontal="justify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10" fontId="9" fillId="2" borderId="1" xfId="1" applyNumberFormat="1" applyFont="1" applyFill="1" applyBorder="1" applyAlignment="1" applyProtection="1">
      <alignment horizontal="center" vertical="center"/>
    </xf>
    <xf numFmtId="10" fontId="0" fillId="6" borderId="1" xfId="1" applyNumberFormat="1" applyFont="1" applyFill="1" applyBorder="1" applyAlignment="1" applyProtection="1">
      <alignment horizontal="center" vertical="center"/>
    </xf>
    <xf numFmtId="164" fontId="6" fillId="2" borderId="1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justify" vertical="center" wrapText="1"/>
      <protection locked="0"/>
    </xf>
    <xf numFmtId="0" fontId="5" fillId="5" borderId="3" xfId="0" applyFont="1" applyFill="1" applyBorder="1" applyAlignment="1" applyProtection="1">
      <alignment horizontal="justify" vertical="center" wrapText="1"/>
      <protection locked="0"/>
    </xf>
    <xf numFmtId="0" fontId="5" fillId="5" borderId="1" xfId="0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 applyAlignment="1" applyProtection="1">
      <alignment vertical="center" wrapText="1"/>
      <protection locked="0"/>
    </xf>
    <xf numFmtId="0" fontId="5" fillId="5" borderId="6" xfId="0" applyFont="1" applyFill="1" applyBorder="1" applyAlignment="1" applyProtection="1">
      <alignment horizontal="justify" vertical="center" wrapText="1"/>
      <protection locked="0"/>
    </xf>
    <xf numFmtId="0" fontId="0" fillId="0" borderId="1" xfId="0" applyBorder="1"/>
    <xf numFmtId="0" fontId="2" fillId="4" borderId="1" xfId="0" applyFont="1" applyFill="1" applyBorder="1" applyAlignment="1" applyProtection="1">
      <alignment vertical="center" wrapText="1"/>
      <protection locked="0"/>
    </xf>
    <xf numFmtId="0" fontId="2" fillId="7" borderId="2" xfId="0" applyFont="1" applyFill="1" applyBorder="1" applyAlignment="1" applyProtection="1">
      <alignment vertical="center" wrapText="1"/>
      <protection locked="0"/>
    </xf>
    <xf numFmtId="0" fontId="2" fillId="8" borderId="2" xfId="0" applyFont="1" applyFill="1" applyBorder="1" applyAlignment="1" applyProtection="1">
      <alignment vertical="center" wrapText="1"/>
      <protection locked="0"/>
    </xf>
    <xf numFmtId="9" fontId="0" fillId="0" borderId="0" xfId="1" applyFont="1"/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 applyProtection="1">
      <alignment horizontal="justify" vertical="center"/>
      <protection locked="0"/>
    </xf>
    <xf numFmtId="0" fontId="7" fillId="6" borderId="8" xfId="0" applyFont="1" applyFill="1" applyBorder="1" applyAlignment="1" applyProtection="1">
      <alignment horizontal="center" vertical="center"/>
      <protection locked="0"/>
    </xf>
    <xf numFmtId="10" fontId="9" fillId="2" borderId="8" xfId="1" applyNumberFormat="1" applyFont="1" applyFill="1" applyBorder="1" applyAlignment="1" applyProtection="1">
      <alignment horizontal="center" vertical="center"/>
    </xf>
    <xf numFmtId="10" fontId="0" fillId="6" borderId="8" xfId="1" applyNumberFormat="1" applyFont="1" applyFill="1" applyBorder="1" applyAlignment="1" applyProtection="1">
      <alignment horizontal="center" vertical="center"/>
    </xf>
    <xf numFmtId="164" fontId="6" fillId="2" borderId="8" xfId="1" applyNumberFormat="1" applyFont="1" applyFill="1" applyBorder="1" applyAlignment="1" applyProtection="1">
      <alignment horizontal="center" vertical="center"/>
    </xf>
    <xf numFmtId="164" fontId="6" fillId="2" borderId="9" xfId="1" applyNumberFormat="1" applyFont="1" applyFill="1" applyBorder="1" applyAlignment="1" applyProtection="1">
      <alignment horizontal="center" vertical="center"/>
    </xf>
    <xf numFmtId="164" fontId="6" fillId="2" borderId="11" xfId="1" applyNumberFormat="1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 applyProtection="1">
      <alignment horizontal="justify" vertical="center" wrapText="1"/>
      <protection locked="0"/>
    </xf>
    <xf numFmtId="0" fontId="5" fillId="5" borderId="13" xfId="0" applyFont="1" applyFill="1" applyBorder="1" applyAlignment="1" applyProtection="1">
      <alignment horizontal="justify" vertical="center"/>
      <protection locked="0"/>
    </xf>
    <xf numFmtId="0" fontId="7" fillId="6" borderId="13" xfId="0" applyFont="1" applyFill="1" applyBorder="1" applyAlignment="1" applyProtection="1">
      <alignment horizontal="center" vertical="center"/>
      <protection locked="0"/>
    </xf>
    <xf numFmtId="10" fontId="9" fillId="2" borderId="13" xfId="1" applyNumberFormat="1" applyFont="1" applyFill="1" applyBorder="1" applyAlignment="1" applyProtection="1">
      <alignment horizontal="center" vertical="center"/>
    </xf>
    <xf numFmtId="10" fontId="0" fillId="6" borderId="13" xfId="1" applyNumberFormat="1" applyFont="1" applyFill="1" applyBorder="1" applyAlignment="1" applyProtection="1">
      <alignment horizontal="center" vertical="center"/>
    </xf>
    <xf numFmtId="164" fontId="6" fillId="2" borderId="13" xfId="1" applyNumberFormat="1" applyFont="1" applyFill="1" applyBorder="1" applyAlignment="1" applyProtection="1">
      <alignment horizontal="center" vertical="center"/>
    </xf>
    <xf numFmtId="164" fontId="6" fillId="2" borderId="14" xfId="1" applyNumberFormat="1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justify" vertical="center" wrapText="1"/>
      <protection locked="0"/>
    </xf>
    <xf numFmtId="0" fontId="5" fillId="5" borderId="8" xfId="0" applyFont="1" applyFill="1" applyBorder="1" applyAlignment="1" applyProtection="1">
      <alignment vertical="center" wrapText="1"/>
      <protection locked="0"/>
    </xf>
    <xf numFmtId="0" fontId="5" fillId="5" borderId="13" xfId="0" applyFont="1" applyFill="1" applyBorder="1" applyAlignment="1" applyProtection="1">
      <alignment vertical="center" wrapText="1"/>
      <protection locked="0"/>
    </xf>
    <xf numFmtId="9" fontId="3" fillId="3" borderId="2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9" fontId="8" fillId="2" borderId="1" xfId="1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9" fontId="8" fillId="2" borderId="8" xfId="1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9" fontId="8" fillId="2" borderId="13" xfId="1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justify" vertical="center" wrapText="1"/>
      <protection locked="0"/>
    </xf>
    <xf numFmtId="0" fontId="5" fillId="5" borderId="2" xfId="0" applyFont="1" applyFill="1" applyBorder="1" applyAlignment="1" applyProtection="1">
      <alignment horizontal="justify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9" fontId="8" fillId="2" borderId="2" xfId="1" applyFont="1" applyFill="1" applyBorder="1" applyAlignment="1" applyProtection="1">
      <alignment horizontal="center" vertical="center"/>
    </xf>
    <xf numFmtId="10" fontId="9" fillId="2" borderId="2" xfId="1" applyNumberFormat="1" applyFont="1" applyFill="1" applyBorder="1" applyAlignment="1" applyProtection="1">
      <alignment horizontal="center" vertical="center"/>
    </xf>
    <xf numFmtId="10" fontId="0" fillId="6" borderId="2" xfId="1" applyNumberFormat="1" applyFont="1" applyFill="1" applyBorder="1" applyAlignment="1" applyProtection="1">
      <alignment horizontal="center" vertical="center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16" xfId="1" applyNumberFormat="1" applyFont="1" applyFill="1" applyBorder="1" applyAlignment="1" applyProtection="1">
      <alignment horizontal="center" vertical="center"/>
    </xf>
    <xf numFmtId="9" fontId="0" fillId="6" borderId="8" xfId="1" applyFont="1" applyFill="1" applyBorder="1" applyAlignment="1" applyProtection="1">
      <alignment horizontal="center" vertical="center"/>
      <protection locked="0"/>
    </xf>
    <xf numFmtId="9" fontId="0" fillId="6" borderId="1" xfId="1" applyFont="1" applyFill="1" applyBorder="1" applyAlignment="1" applyProtection="1">
      <alignment horizontal="center" vertical="center"/>
      <protection locked="0"/>
    </xf>
    <xf numFmtId="9" fontId="0" fillId="6" borderId="2" xfId="1" applyFont="1" applyFill="1" applyBorder="1" applyAlignment="1" applyProtection="1">
      <alignment horizontal="center" vertical="center"/>
      <protection locked="0"/>
    </xf>
    <xf numFmtId="9" fontId="0" fillId="6" borderId="13" xfId="1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vertical="center" wrapText="1"/>
      <protection locked="0"/>
    </xf>
    <xf numFmtId="0" fontId="10" fillId="0" borderId="0" xfId="0" applyFont="1"/>
    <xf numFmtId="2" fontId="10" fillId="0" borderId="0" xfId="0" applyNumberFormat="1" applyFont="1"/>
    <xf numFmtId="9" fontId="6" fillId="3" borderId="2" xfId="1" applyFont="1" applyFill="1" applyBorder="1" applyAlignment="1" applyProtection="1">
      <alignment horizontal="center" vertical="center" wrapText="1"/>
      <protection locked="0"/>
    </xf>
    <xf numFmtId="9" fontId="11" fillId="5" borderId="8" xfId="1" applyFont="1" applyFill="1" applyBorder="1" applyAlignment="1" applyProtection="1">
      <alignment horizontal="right" vertical="center" wrapText="1"/>
      <protection locked="0"/>
    </xf>
    <xf numFmtId="9" fontId="11" fillId="5" borderId="1" xfId="1" applyFont="1" applyFill="1" applyBorder="1" applyAlignment="1" applyProtection="1">
      <alignment horizontal="right" vertical="center" wrapText="1"/>
      <protection locked="0"/>
    </xf>
    <xf numFmtId="9" fontId="11" fillId="5" borderId="1" xfId="1" applyFont="1" applyFill="1" applyBorder="1" applyAlignment="1" applyProtection="1">
      <alignment horizontal="right" vertical="center"/>
      <protection locked="0"/>
    </xf>
    <xf numFmtId="9" fontId="11" fillId="5" borderId="2" xfId="1" applyFont="1" applyFill="1" applyBorder="1" applyAlignment="1" applyProtection="1">
      <alignment horizontal="right" vertical="center"/>
      <protection locked="0"/>
    </xf>
    <xf numFmtId="9" fontId="11" fillId="5" borderId="2" xfId="1" applyFont="1" applyFill="1" applyBorder="1" applyAlignment="1" applyProtection="1">
      <alignment horizontal="right" vertical="center" wrapText="1"/>
      <protection locked="0"/>
    </xf>
    <xf numFmtId="9" fontId="11" fillId="5" borderId="13" xfId="1" applyFont="1" applyFill="1" applyBorder="1" applyAlignment="1" applyProtection="1">
      <alignment horizontal="right" vertical="center" wrapText="1"/>
      <protection locked="0"/>
    </xf>
    <xf numFmtId="9" fontId="12" fillId="0" borderId="0" xfId="1" applyFont="1" applyAlignment="1">
      <alignment horizontal="right"/>
    </xf>
    <xf numFmtId="9" fontId="11" fillId="5" borderId="8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 applyProtection="1">
      <alignment horizontal="justify" vertical="center" wrapText="1"/>
      <protection locked="0"/>
    </xf>
    <xf numFmtId="9" fontId="12" fillId="0" borderId="0" xfId="1" applyFont="1"/>
    <xf numFmtId="2" fontId="0" fillId="0" borderId="0" xfId="0" applyNumberFormat="1"/>
    <xf numFmtId="0" fontId="3" fillId="9" borderId="2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15" fillId="9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10" fontId="0" fillId="0" borderId="0" xfId="1" applyNumberFormat="1" applyFont="1"/>
    <xf numFmtId="9" fontId="10" fillId="0" borderId="0" xfId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0" fillId="12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10" fillId="12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 wrapText="1"/>
      <protection locked="0"/>
    </xf>
    <xf numFmtId="0" fontId="2" fillId="8" borderId="12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 applyProtection="1">
      <alignment horizontal="center" vertical="center" wrapText="1"/>
      <protection locked="0"/>
    </xf>
    <xf numFmtId="0" fontId="2" fillId="7" borderId="7" xfId="0" applyFont="1" applyFill="1" applyBorder="1" applyAlignment="1" applyProtection="1">
      <alignment horizontal="center" vertical="center" wrapText="1"/>
      <protection locked="0"/>
    </xf>
    <xf numFmtId="0" fontId="2" fillId="7" borderId="10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9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66FF99"/>
      <color rgb="FF00FF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394606</xdr:colOff>
      <xdr:row>0</xdr:row>
      <xdr:rowOff>81643</xdr:rowOff>
    </xdr:from>
    <xdr:to>
      <xdr:col>3</xdr:col>
      <xdr:colOff>1206500</xdr:colOff>
      <xdr:row>4</xdr:row>
      <xdr:rowOff>15875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B18A1D-C4A9-4A5B-83A0-D57A28059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356" y="81643"/>
          <a:ext cx="3844019" cy="13471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F7224-EE13-4F9F-956B-6886E5EA0685}">
  <dimension ref="A2:AI35"/>
  <sheetViews>
    <sheetView tabSelected="1" zoomScale="60" zoomScaleNormal="60" workbookViewId="0">
      <selection activeCell="N4" sqref="N4"/>
    </sheetView>
  </sheetViews>
  <sheetFormatPr baseColWidth="10" defaultRowHeight="21" x14ac:dyDescent="0.35"/>
  <cols>
    <col min="1" max="1" width="2.42578125" customWidth="1"/>
    <col min="2" max="2" width="20.5703125" customWidth="1"/>
    <col min="3" max="3" width="25" customWidth="1"/>
    <col min="4" max="4" width="32.7109375" customWidth="1"/>
    <col min="5" max="5" width="12.42578125" bestFit="1" customWidth="1"/>
    <col min="6" max="6" width="22.28515625" bestFit="1" customWidth="1"/>
    <col min="7" max="10" width="13.140625" hidden="1" customWidth="1"/>
    <col min="11" max="11" width="9.7109375" style="69" customWidth="1"/>
    <col min="12" max="12" width="14.85546875" bestFit="1" customWidth="1"/>
    <col min="13" max="13" width="21.7109375" bestFit="1" customWidth="1"/>
    <col min="14" max="14" width="18.42578125" bestFit="1" customWidth="1"/>
    <col min="15" max="18" width="13.85546875" customWidth="1"/>
    <col min="19" max="19" width="14.28515625" customWidth="1"/>
    <col min="20" max="20" width="31.140625" customWidth="1"/>
    <col min="21" max="21" width="19.140625" style="18" customWidth="1"/>
    <col min="22" max="27" width="21" customWidth="1"/>
    <col min="28" max="28" width="11.42578125" hidden="1" customWidth="1"/>
    <col min="29" max="29" width="11.42578125" customWidth="1"/>
    <col min="30" max="30" width="40.5703125" customWidth="1"/>
    <col min="31" max="34" width="23.140625" customWidth="1"/>
  </cols>
  <sheetData>
    <row r="2" spans="1:35" ht="21" customHeight="1" x14ac:dyDescent="0.25">
      <c r="E2" s="105" t="s">
        <v>98</v>
      </c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</row>
    <row r="3" spans="1:35" ht="21" customHeight="1" x14ac:dyDescent="0.25"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35" ht="47.25" customHeight="1" x14ac:dyDescent="0.35">
      <c r="G4" s="86" t="s">
        <v>87</v>
      </c>
      <c r="H4" s="86"/>
      <c r="I4" s="86"/>
      <c r="J4" s="86"/>
      <c r="AD4" s="87" t="s">
        <v>97</v>
      </c>
      <c r="AE4" s="88"/>
      <c r="AF4" s="88"/>
      <c r="AG4" s="88"/>
      <c r="AH4" s="89"/>
      <c r="AI4" s="75"/>
    </row>
    <row r="5" spans="1:35" ht="84.75" customHeight="1" thickBot="1" x14ac:dyDescent="0.35">
      <c r="A5" s="1"/>
      <c r="B5" s="19" t="s">
        <v>82</v>
      </c>
      <c r="C5" s="19" t="s">
        <v>0</v>
      </c>
      <c r="D5" s="19" t="s">
        <v>1</v>
      </c>
      <c r="E5" s="19" t="s">
        <v>2</v>
      </c>
      <c r="F5" s="19" t="s">
        <v>3</v>
      </c>
      <c r="G5" s="74" t="s">
        <v>82</v>
      </c>
      <c r="H5" s="74" t="s">
        <v>0</v>
      </c>
      <c r="I5" s="74" t="s">
        <v>1</v>
      </c>
      <c r="J5" s="74" t="s">
        <v>3</v>
      </c>
      <c r="K5" s="62" t="s">
        <v>83</v>
      </c>
      <c r="L5" s="19" t="s">
        <v>4</v>
      </c>
      <c r="M5" s="19" t="s">
        <v>5</v>
      </c>
      <c r="N5" s="19" t="s">
        <v>6</v>
      </c>
      <c r="O5" s="19" t="s">
        <v>7</v>
      </c>
      <c r="P5" s="19" t="s">
        <v>8</v>
      </c>
      <c r="Q5" s="19" t="s">
        <v>9</v>
      </c>
      <c r="R5" s="19" t="s">
        <v>10</v>
      </c>
      <c r="S5" s="19" t="s">
        <v>11</v>
      </c>
      <c r="T5" s="19" t="s">
        <v>12</v>
      </c>
      <c r="U5" s="38" t="s">
        <v>13</v>
      </c>
      <c r="V5" s="19" t="s">
        <v>14</v>
      </c>
      <c r="W5" s="19" t="s">
        <v>15</v>
      </c>
      <c r="X5" s="19" t="s">
        <v>16</v>
      </c>
      <c r="Y5" s="19" t="s">
        <v>17</v>
      </c>
      <c r="Z5" s="20" t="s">
        <v>18</v>
      </c>
      <c r="AA5" s="20" t="s">
        <v>19</v>
      </c>
      <c r="AD5" s="76" t="s">
        <v>92</v>
      </c>
      <c r="AE5" s="76" t="s">
        <v>88</v>
      </c>
      <c r="AF5" s="76" t="s">
        <v>89</v>
      </c>
      <c r="AG5" s="76" t="s">
        <v>90</v>
      </c>
      <c r="AH5" s="76" t="s">
        <v>91</v>
      </c>
      <c r="AI5" s="75"/>
    </row>
    <row r="6" spans="1:35" ht="105" x14ac:dyDescent="0.3">
      <c r="A6" s="2"/>
      <c r="B6" s="95" t="s">
        <v>20</v>
      </c>
      <c r="C6" s="98" t="s">
        <v>21</v>
      </c>
      <c r="D6" s="21" t="s">
        <v>22</v>
      </c>
      <c r="E6" s="41">
        <v>25</v>
      </c>
      <c r="F6" s="98" t="s">
        <v>32</v>
      </c>
      <c r="G6" s="15" t="s">
        <v>20</v>
      </c>
      <c r="H6" s="11" t="s">
        <v>21</v>
      </c>
      <c r="I6" s="3" t="s">
        <v>22</v>
      </c>
      <c r="J6" s="12" t="s">
        <v>32</v>
      </c>
      <c r="K6" s="70">
        <f>4%/3</f>
        <v>1.3333333333333334E-2</v>
      </c>
      <c r="L6" s="42" t="s">
        <v>36</v>
      </c>
      <c r="M6" s="21" t="s">
        <v>38</v>
      </c>
      <c r="N6" s="21" t="s">
        <v>38</v>
      </c>
      <c r="O6" s="22">
        <v>0</v>
      </c>
      <c r="P6" s="22">
        <v>0</v>
      </c>
      <c r="Q6" s="22"/>
      <c r="R6" s="22"/>
      <c r="S6" s="43">
        <f t="shared" ref="S6:S32" si="0">IF(SUM(O6:R6)&gt;E6,E6/E6,SUM(O6:R6)/E6)</f>
        <v>0</v>
      </c>
      <c r="T6" s="23" t="str">
        <f>IF(S6&gt;70%,"CUMPLIMIENTO",IF(AND(S6&gt;=30%,S6&lt;=70%),"CUMPLIMIENTO PARCIAL","INCUMPLIMIENTO"))</f>
        <v>INCUMPLIMIENTO</v>
      </c>
      <c r="U6" s="55">
        <f>36%/14</f>
        <v>2.5714285714285714E-2</v>
      </c>
      <c r="V6" s="24">
        <f t="shared" ref="V6:V32" si="1">O6/E6*U6</f>
        <v>0</v>
      </c>
      <c r="W6" s="24">
        <f t="shared" ref="W6:W32" si="2">P6/E6*U6</f>
        <v>0</v>
      </c>
      <c r="X6" s="24">
        <f t="shared" ref="X6:X32" si="3">Q6/E6*U6</f>
        <v>0</v>
      </c>
      <c r="Y6" s="24">
        <f t="shared" ref="Y6:Y32" si="4">R6/E6*U6</f>
        <v>0</v>
      </c>
      <c r="Z6" s="25">
        <f>SUM(V6:Y6)</f>
        <v>0</v>
      </c>
      <c r="AA6" s="26">
        <f>IF(Z6&gt;U6,U6,Z6)</f>
        <v>0</v>
      </c>
      <c r="AB6" t="s">
        <v>35</v>
      </c>
      <c r="AD6" s="77" t="s">
        <v>21</v>
      </c>
      <c r="AE6" s="79">
        <f>25*(SUM(V6:V19))</f>
        <v>1.2407142857142859</v>
      </c>
      <c r="AF6" s="79">
        <f t="shared" ref="AF6:AH6" si="5">25*(SUM(W6:W19))</f>
        <v>1.9928571428571427</v>
      </c>
      <c r="AG6" s="79">
        <f t="shared" si="5"/>
        <v>0</v>
      </c>
      <c r="AH6" s="79">
        <f t="shared" si="5"/>
        <v>0</v>
      </c>
      <c r="AI6" s="75"/>
    </row>
    <row r="7" spans="1:35" ht="105" x14ac:dyDescent="0.3">
      <c r="A7" s="2"/>
      <c r="B7" s="96"/>
      <c r="C7" s="94"/>
      <c r="D7" s="3" t="s">
        <v>23</v>
      </c>
      <c r="E7" s="39">
        <v>25</v>
      </c>
      <c r="F7" s="94"/>
      <c r="G7" s="15" t="s">
        <v>20</v>
      </c>
      <c r="H7" s="11" t="s">
        <v>21</v>
      </c>
      <c r="I7" s="3" t="s">
        <v>23</v>
      </c>
      <c r="J7" s="12" t="s">
        <v>32</v>
      </c>
      <c r="K7" s="64">
        <f t="shared" ref="K7:K8" si="6">4%/3</f>
        <v>1.3333333333333334E-2</v>
      </c>
      <c r="L7" s="4" t="s">
        <v>35</v>
      </c>
      <c r="M7" s="3" t="s">
        <v>38</v>
      </c>
      <c r="N7" s="3" t="s">
        <v>38</v>
      </c>
      <c r="O7" s="5">
        <v>5</v>
      </c>
      <c r="P7" s="5">
        <v>5</v>
      </c>
      <c r="Q7" s="5"/>
      <c r="R7" s="5"/>
      <c r="S7" s="40">
        <f t="shared" si="0"/>
        <v>0.4</v>
      </c>
      <c r="T7" s="6" t="str">
        <f t="shared" ref="T7:T32" si="7">IF(S7&gt;70%,"CUMPLIMIENTO",IF(AND(S7&gt;=30%,S7&lt;=70%),"CUMPLIMIENTO PARCIAL","INCUMPLIMIENTO"))</f>
        <v>CUMPLIMIENTO PARCIAL</v>
      </c>
      <c r="U7" s="56">
        <f t="shared" ref="U7:U19" si="8">36%/14</f>
        <v>2.5714285714285714E-2</v>
      </c>
      <c r="V7" s="7">
        <f t="shared" si="1"/>
        <v>5.1428571428571435E-3</v>
      </c>
      <c r="W7" s="7">
        <f t="shared" si="2"/>
        <v>5.1428571428571435E-3</v>
      </c>
      <c r="X7" s="7">
        <f t="shared" si="3"/>
        <v>0</v>
      </c>
      <c r="Y7" s="7">
        <f t="shared" si="4"/>
        <v>0</v>
      </c>
      <c r="Z7" s="8">
        <f t="shared" ref="Z7:Z32" si="9">SUM(V7:Y7)</f>
        <v>1.0285714285714287E-2</v>
      </c>
      <c r="AA7" s="27">
        <f t="shared" ref="AA7:AA32" si="10">IF(Z7&gt;U7,U7,Z7)</f>
        <v>1.0285714285714287E-2</v>
      </c>
      <c r="AB7" t="s">
        <v>36</v>
      </c>
      <c r="AD7" s="77" t="s">
        <v>26</v>
      </c>
      <c r="AE7" s="79">
        <f>25*(SUM(V20:V23))</f>
        <v>0.10124999999999999</v>
      </c>
      <c r="AF7" s="79">
        <f t="shared" ref="AF7:AH7" si="11">25*(SUM(W20:W23))</f>
        <v>0.15187500000000001</v>
      </c>
      <c r="AG7" s="79">
        <f t="shared" si="11"/>
        <v>0</v>
      </c>
      <c r="AH7" s="79">
        <f t="shared" si="11"/>
        <v>0</v>
      </c>
      <c r="AI7" s="75"/>
    </row>
    <row r="8" spans="1:35" ht="105" x14ac:dyDescent="0.3">
      <c r="A8" s="2"/>
      <c r="B8" s="96"/>
      <c r="C8" s="94"/>
      <c r="D8" s="9" t="s">
        <v>24</v>
      </c>
      <c r="E8" s="39">
        <v>25</v>
      </c>
      <c r="F8" s="94"/>
      <c r="G8" s="15" t="s">
        <v>20</v>
      </c>
      <c r="H8" s="11" t="s">
        <v>21</v>
      </c>
      <c r="I8" s="9" t="s">
        <v>24</v>
      </c>
      <c r="J8" s="12" t="s">
        <v>32</v>
      </c>
      <c r="K8" s="64">
        <f t="shared" si="6"/>
        <v>1.3333333333333334E-2</v>
      </c>
      <c r="L8" s="4" t="s">
        <v>31</v>
      </c>
      <c r="M8" s="3" t="s">
        <v>38</v>
      </c>
      <c r="N8" s="3" t="s">
        <v>38</v>
      </c>
      <c r="O8" s="5">
        <v>0</v>
      </c>
      <c r="P8" s="5">
        <v>0</v>
      </c>
      <c r="Q8" s="5"/>
      <c r="R8" s="5"/>
      <c r="S8" s="40">
        <f t="shared" si="0"/>
        <v>0</v>
      </c>
      <c r="T8" s="6" t="str">
        <f t="shared" si="7"/>
        <v>INCUMPLIMIENTO</v>
      </c>
      <c r="U8" s="56">
        <f t="shared" si="8"/>
        <v>2.5714285714285714E-2</v>
      </c>
      <c r="V8" s="7">
        <f t="shared" si="1"/>
        <v>0</v>
      </c>
      <c r="W8" s="7">
        <f t="shared" si="2"/>
        <v>0</v>
      </c>
      <c r="X8" s="7">
        <f t="shared" si="3"/>
        <v>0</v>
      </c>
      <c r="Y8" s="7">
        <f t="shared" si="4"/>
        <v>0</v>
      </c>
      <c r="Z8" s="8">
        <f t="shared" si="9"/>
        <v>0</v>
      </c>
      <c r="AA8" s="27">
        <f t="shared" si="10"/>
        <v>0</v>
      </c>
      <c r="AB8" t="s">
        <v>37</v>
      </c>
      <c r="AD8" s="77" t="s">
        <v>28</v>
      </c>
      <c r="AE8" s="79">
        <f>25*(SUM(V24:V27))</f>
        <v>0.73822222222222222</v>
      </c>
      <c r="AF8" s="79">
        <f t="shared" ref="AF8:AH8" si="12">25*(SUM(W24:W27))</f>
        <v>1.7416666666666667</v>
      </c>
      <c r="AG8" s="79">
        <f t="shared" si="12"/>
        <v>0</v>
      </c>
      <c r="AH8" s="79">
        <f t="shared" si="12"/>
        <v>0</v>
      </c>
      <c r="AI8" s="75"/>
    </row>
    <row r="9" spans="1:35" ht="120" x14ac:dyDescent="0.3">
      <c r="A9" s="2"/>
      <c r="B9" s="96"/>
      <c r="C9" s="94"/>
      <c r="D9" s="9" t="s">
        <v>34</v>
      </c>
      <c r="E9" s="39">
        <v>25</v>
      </c>
      <c r="F9" s="11" t="s">
        <v>33</v>
      </c>
      <c r="G9" s="15" t="s">
        <v>20</v>
      </c>
      <c r="H9" s="11" t="s">
        <v>21</v>
      </c>
      <c r="I9" s="9" t="s">
        <v>34</v>
      </c>
      <c r="J9" s="12" t="s">
        <v>33</v>
      </c>
      <c r="K9" s="64">
        <v>0.04</v>
      </c>
      <c r="L9" s="4" t="s">
        <v>31</v>
      </c>
      <c r="M9" s="3" t="s">
        <v>39</v>
      </c>
      <c r="N9" s="3" t="s">
        <v>39</v>
      </c>
      <c r="O9" s="5">
        <v>3.75</v>
      </c>
      <c r="P9" s="5">
        <v>4</v>
      </c>
      <c r="Q9" s="5"/>
      <c r="R9" s="5"/>
      <c r="S9" s="40">
        <f t="shared" si="0"/>
        <v>0.31</v>
      </c>
      <c r="T9" s="6" t="str">
        <f t="shared" si="7"/>
        <v>CUMPLIMIENTO PARCIAL</v>
      </c>
      <c r="U9" s="56">
        <f t="shared" si="8"/>
        <v>2.5714285714285714E-2</v>
      </c>
      <c r="V9" s="7">
        <f t="shared" si="1"/>
        <v>3.8571428571428567E-3</v>
      </c>
      <c r="W9" s="7">
        <f t="shared" si="2"/>
        <v>4.1142857142857144E-3</v>
      </c>
      <c r="X9" s="7">
        <f t="shared" si="3"/>
        <v>0</v>
      </c>
      <c r="Y9" s="7">
        <f t="shared" si="4"/>
        <v>0</v>
      </c>
      <c r="Z9" s="8">
        <f t="shared" si="9"/>
        <v>7.9714285714285703E-3</v>
      </c>
      <c r="AA9" s="27">
        <f t="shared" si="10"/>
        <v>7.9714285714285703E-3</v>
      </c>
      <c r="AB9" t="s">
        <v>31</v>
      </c>
      <c r="AD9" s="77" t="s">
        <v>30</v>
      </c>
      <c r="AE9" s="79">
        <f>25*(SUM(V28:V31))</f>
        <v>0.76388888888888906</v>
      </c>
      <c r="AF9" s="79">
        <f t="shared" ref="AF9:AH9" si="13">25*(SUM(W28:W31))</f>
        <v>0.6160000000000001</v>
      </c>
      <c r="AG9" s="79">
        <f t="shared" si="13"/>
        <v>0</v>
      </c>
      <c r="AH9" s="79">
        <f t="shared" si="13"/>
        <v>0</v>
      </c>
      <c r="AI9" s="75"/>
    </row>
    <row r="10" spans="1:35" ht="105" x14ac:dyDescent="0.3">
      <c r="A10" s="2"/>
      <c r="B10" s="96"/>
      <c r="C10" s="94"/>
      <c r="D10" s="9" t="s">
        <v>41</v>
      </c>
      <c r="E10" s="39">
        <v>25</v>
      </c>
      <c r="F10" s="11" t="s">
        <v>40</v>
      </c>
      <c r="G10" s="15" t="s">
        <v>20</v>
      </c>
      <c r="H10" s="11" t="s">
        <v>21</v>
      </c>
      <c r="I10" s="9" t="s">
        <v>41</v>
      </c>
      <c r="J10" s="11" t="s">
        <v>40</v>
      </c>
      <c r="K10" s="64">
        <v>0.04</v>
      </c>
      <c r="L10" s="4" t="s">
        <v>37</v>
      </c>
      <c r="M10" s="3" t="s">
        <v>39</v>
      </c>
      <c r="N10" s="3" t="s">
        <v>39</v>
      </c>
      <c r="O10" s="5">
        <v>0</v>
      </c>
      <c r="P10" s="5">
        <v>12.5</v>
      </c>
      <c r="Q10" s="5"/>
      <c r="R10" s="5"/>
      <c r="S10" s="40">
        <f t="shared" si="0"/>
        <v>0.5</v>
      </c>
      <c r="T10" s="6" t="str">
        <f t="shared" si="7"/>
        <v>CUMPLIMIENTO PARCIAL</v>
      </c>
      <c r="U10" s="56">
        <f t="shared" si="8"/>
        <v>2.5714285714285714E-2</v>
      </c>
      <c r="V10" s="7">
        <f t="shared" si="1"/>
        <v>0</v>
      </c>
      <c r="W10" s="7">
        <f t="shared" si="2"/>
        <v>1.2857142857142857E-2</v>
      </c>
      <c r="X10" s="7">
        <f t="shared" si="3"/>
        <v>0</v>
      </c>
      <c r="Y10" s="7">
        <f t="shared" si="4"/>
        <v>0</v>
      </c>
      <c r="Z10" s="8">
        <f t="shared" si="9"/>
        <v>1.2857142857142857E-2</v>
      </c>
      <c r="AA10" s="27">
        <f t="shared" si="10"/>
        <v>1.2857142857142857E-2</v>
      </c>
      <c r="AD10" s="77" t="s">
        <v>29</v>
      </c>
      <c r="AE10" s="79">
        <f>25*V32</f>
        <v>0.22611111111111118</v>
      </c>
      <c r="AF10" s="79">
        <f t="shared" ref="AF10:AH10" si="14">25*W32</f>
        <v>0.22611111111111118</v>
      </c>
      <c r="AG10" s="79">
        <f t="shared" si="14"/>
        <v>0</v>
      </c>
      <c r="AH10" s="79">
        <f t="shared" si="14"/>
        <v>0</v>
      </c>
      <c r="AI10" s="75"/>
    </row>
    <row r="11" spans="1:35" ht="105" x14ac:dyDescent="0.25">
      <c r="A11" s="2"/>
      <c r="B11" s="96"/>
      <c r="C11" s="94"/>
      <c r="D11" s="9" t="s">
        <v>42</v>
      </c>
      <c r="E11" s="39">
        <v>25</v>
      </c>
      <c r="F11" s="11" t="s">
        <v>44</v>
      </c>
      <c r="G11" s="15" t="s">
        <v>20</v>
      </c>
      <c r="H11" s="11" t="s">
        <v>21</v>
      </c>
      <c r="I11" s="9" t="s">
        <v>42</v>
      </c>
      <c r="J11" s="11" t="s">
        <v>44</v>
      </c>
      <c r="K11" s="64">
        <v>0.04</v>
      </c>
      <c r="L11" s="4" t="s">
        <v>36</v>
      </c>
      <c r="M11" s="3" t="s">
        <v>46</v>
      </c>
      <c r="N11" s="3" t="s">
        <v>46</v>
      </c>
      <c r="O11" s="5">
        <v>6.25</v>
      </c>
      <c r="P11" s="5">
        <v>5</v>
      </c>
      <c r="Q11" s="5"/>
      <c r="R11" s="5"/>
      <c r="S11" s="40">
        <f t="shared" si="0"/>
        <v>0.45</v>
      </c>
      <c r="T11" s="6" t="str">
        <f t="shared" si="7"/>
        <v>CUMPLIMIENTO PARCIAL</v>
      </c>
      <c r="U11" s="56">
        <f t="shared" si="8"/>
        <v>2.5714285714285714E-2</v>
      </c>
      <c r="V11" s="7">
        <f t="shared" si="1"/>
        <v>6.4285714285714285E-3</v>
      </c>
      <c r="W11" s="7">
        <f t="shared" si="2"/>
        <v>5.1428571428571435E-3</v>
      </c>
      <c r="X11" s="7">
        <f t="shared" si="3"/>
        <v>0</v>
      </c>
      <c r="Y11" s="7">
        <f t="shared" si="4"/>
        <v>0</v>
      </c>
      <c r="Z11" s="8">
        <f t="shared" si="9"/>
        <v>1.1571428571428573E-2</v>
      </c>
      <c r="AA11" s="27">
        <f t="shared" si="10"/>
        <v>1.1571428571428573E-2</v>
      </c>
      <c r="AD11" s="78" t="s">
        <v>93</v>
      </c>
      <c r="AE11" s="79">
        <f>SUM(AE6:AE10)</f>
        <v>3.0701865079365089</v>
      </c>
      <c r="AF11" s="79">
        <f t="shared" ref="AF11:AH11" si="15">SUM(AF6:AF10)</f>
        <v>4.7285099206349201</v>
      </c>
      <c r="AG11" s="79">
        <f t="shared" si="15"/>
        <v>0</v>
      </c>
      <c r="AH11" s="79">
        <f t="shared" si="15"/>
        <v>0</v>
      </c>
      <c r="AI11" s="84">
        <f>SUM(AE11:AH11)</f>
        <v>7.7986964285714286</v>
      </c>
    </row>
    <row r="12" spans="1:35" ht="76.5" customHeight="1" x14ac:dyDescent="0.25">
      <c r="A12" s="2"/>
      <c r="B12" s="96"/>
      <c r="C12" s="94"/>
      <c r="D12" s="9" t="s">
        <v>43</v>
      </c>
      <c r="E12" s="39">
        <v>25</v>
      </c>
      <c r="F12" s="3" t="s">
        <v>45</v>
      </c>
      <c r="G12" s="15" t="s">
        <v>20</v>
      </c>
      <c r="H12" s="11" t="s">
        <v>21</v>
      </c>
      <c r="I12" s="9" t="s">
        <v>43</v>
      </c>
      <c r="J12" s="3" t="s">
        <v>45</v>
      </c>
      <c r="K12" s="64">
        <v>0.04</v>
      </c>
      <c r="L12" s="4" t="s">
        <v>36</v>
      </c>
      <c r="M12" s="3" t="s">
        <v>46</v>
      </c>
      <c r="N12" s="3" t="s">
        <v>46</v>
      </c>
      <c r="O12" s="5">
        <v>5</v>
      </c>
      <c r="P12" s="5">
        <v>5</v>
      </c>
      <c r="Q12" s="5"/>
      <c r="R12" s="5"/>
      <c r="S12" s="40">
        <f t="shared" si="0"/>
        <v>0.4</v>
      </c>
      <c r="T12" s="6" t="str">
        <f t="shared" si="7"/>
        <v>CUMPLIMIENTO PARCIAL</v>
      </c>
      <c r="U12" s="56">
        <f t="shared" si="8"/>
        <v>2.5714285714285714E-2</v>
      </c>
      <c r="V12" s="7">
        <f t="shared" si="1"/>
        <v>5.1428571428571435E-3</v>
      </c>
      <c r="W12" s="7">
        <f t="shared" si="2"/>
        <v>5.1428571428571435E-3</v>
      </c>
      <c r="X12" s="7">
        <f t="shared" si="3"/>
        <v>0</v>
      </c>
      <c r="Y12" s="7">
        <f t="shared" si="4"/>
        <v>0</v>
      </c>
      <c r="Z12" s="8">
        <f t="shared" si="9"/>
        <v>1.0285714285714287E-2</v>
      </c>
      <c r="AA12" s="27">
        <f t="shared" si="10"/>
        <v>1.0285714285714287E-2</v>
      </c>
      <c r="AE12" s="80"/>
    </row>
    <row r="13" spans="1:35" ht="165" x14ac:dyDescent="0.25">
      <c r="A13" s="2"/>
      <c r="B13" s="96"/>
      <c r="C13" s="94"/>
      <c r="D13" s="9" t="s">
        <v>47</v>
      </c>
      <c r="E13" s="39">
        <v>25</v>
      </c>
      <c r="F13" s="94" t="s">
        <v>54</v>
      </c>
      <c r="G13" s="15" t="s">
        <v>20</v>
      </c>
      <c r="H13" s="11" t="s">
        <v>21</v>
      </c>
      <c r="I13" s="9" t="s">
        <v>47</v>
      </c>
      <c r="J13" s="12" t="s">
        <v>54</v>
      </c>
      <c r="K13" s="64">
        <f t="shared" ref="K13:K15" si="16">4%/3</f>
        <v>1.3333333333333334E-2</v>
      </c>
      <c r="L13" s="4" t="s">
        <v>36</v>
      </c>
      <c r="M13" s="3" t="s">
        <v>46</v>
      </c>
      <c r="N13" s="3" t="s">
        <v>46</v>
      </c>
      <c r="O13" s="5">
        <v>1.5</v>
      </c>
      <c r="P13" s="5">
        <v>6</v>
      </c>
      <c r="Q13" s="5"/>
      <c r="R13" s="5"/>
      <c r="S13" s="40">
        <f t="shared" si="0"/>
        <v>0.3</v>
      </c>
      <c r="T13" s="6" t="str">
        <f t="shared" si="7"/>
        <v>CUMPLIMIENTO PARCIAL</v>
      </c>
      <c r="U13" s="56">
        <f t="shared" si="8"/>
        <v>2.5714285714285714E-2</v>
      </c>
      <c r="V13" s="7">
        <f t="shared" si="1"/>
        <v>1.5428571428571427E-3</v>
      </c>
      <c r="W13" s="7">
        <f t="shared" si="2"/>
        <v>6.1714285714285708E-3</v>
      </c>
      <c r="X13" s="7">
        <f t="shared" si="3"/>
        <v>0</v>
      </c>
      <c r="Y13" s="7">
        <f t="shared" si="4"/>
        <v>0</v>
      </c>
      <c r="Z13" s="8">
        <f t="shared" si="9"/>
        <v>7.7142857142857135E-3</v>
      </c>
      <c r="AA13" s="27">
        <f t="shared" si="10"/>
        <v>7.7142857142857135E-3</v>
      </c>
    </row>
    <row r="14" spans="1:35" ht="105" x14ac:dyDescent="0.25">
      <c r="A14" s="2"/>
      <c r="B14" s="96"/>
      <c r="C14" s="94"/>
      <c r="D14" s="9" t="s">
        <v>48</v>
      </c>
      <c r="E14" s="39">
        <v>25</v>
      </c>
      <c r="F14" s="94"/>
      <c r="G14" s="15" t="s">
        <v>20</v>
      </c>
      <c r="H14" s="11" t="s">
        <v>21</v>
      </c>
      <c r="I14" s="9" t="s">
        <v>48</v>
      </c>
      <c r="J14" s="12" t="s">
        <v>54</v>
      </c>
      <c r="K14" s="64">
        <f t="shared" si="16"/>
        <v>1.3333333333333334E-2</v>
      </c>
      <c r="L14" s="4" t="s">
        <v>36</v>
      </c>
      <c r="M14" s="3" t="s">
        <v>39</v>
      </c>
      <c r="N14" s="3" t="s">
        <v>39</v>
      </c>
      <c r="O14" s="5">
        <v>1.5</v>
      </c>
      <c r="P14" s="5">
        <v>6</v>
      </c>
      <c r="Q14" s="5"/>
      <c r="R14" s="5"/>
      <c r="S14" s="40">
        <f t="shared" si="0"/>
        <v>0.3</v>
      </c>
      <c r="T14" s="6" t="str">
        <f t="shared" si="7"/>
        <v>CUMPLIMIENTO PARCIAL</v>
      </c>
      <c r="U14" s="56">
        <f t="shared" si="8"/>
        <v>2.5714285714285714E-2</v>
      </c>
      <c r="V14" s="7">
        <f t="shared" si="1"/>
        <v>1.5428571428571427E-3</v>
      </c>
      <c r="W14" s="7">
        <f t="shared" si="2"/>
        <v>6.1714285714285708E-3</v>
      </c>
      <c r="X14" s="7">
        <f t="shared" si="3"/>
        <v>0</v>
      </c>
      <c r="Y14" s="7">
        <f t="shared" si="4"/>
        <v>0</v>
      </c>
      <c r="Z14" s="8">
        <f t="shared" si="9"/>
        <v>7.7142857142857135E-3</v>
      </c>
      <c r="AA14" s="27">
        <f t="shared" si="10"/>
        <v>7.7142857142857135E-3</v>
      </c>
    </row>
    <row r="15" spans="1:35" ht="120" x14ac:dyDescent="0.25">
      <c r="A15" s="2"/>
      <c r="B15" s="96"/>
      <c r="C15" s="94"/>
      <c r="D15" s="9" t="s">
        <v>84</v>
      </c>
      <c r="E15" s="39">
        <v>25</v>
      </c>
      <c r="F15" s="94"/>
      <c r="G15" s="15" t="s">
        <v>20</v>
      </c>
      <c r="H15" s="11" t="s">
        <v>21</v>
      </c>
      <c r="I15" s="9" t="s">
        <v>49</v>
      </c>
      <c r="J15" s="12" t="s">
        <v>54</v>
      </c>
      <c r="K15" s="64">
        <f t="shared" si="16"/>
        <v>1.3333333333333334E-2</v>
      </c>
      <c r="L15" s="4" t="s">
        <v>35</v>
      </c>
      <c r="M15" s="3" t="s">
        <v>39</v>
      </c>
      <c r="N15" s="3" t="s">
        <v>39</v>
      </c>
      <c r="O15" s="5">
        <v>1.5</v>
      </c>
      <c r="P15" s="5">
        <v>6</v>
      </c>
      <c r="Q15" s="5"/>
      <c r="R15" s="5"/>
      <c r="S15" s="40">
        <f t="shared" si="0"/>
        <v>0.3</v>
      </c>
      <c r="T15" s="6" t="str">
        <f t="shared" si="7"/>
        <v>CUMPLIMIENTO PARCIAL</v>
      </c>
      <c r="U15" s="56">
        <f t="shared" si="8"/>
        <v>2.5714285714285714E-2</v>
      </c>
      <c r="V15" s="7">
        <f t="shared" si="1"/>
        <v>1.5428571428571427E-3</v>
      </c>
      <c r="W15" s="7">
        <f t="shared" si="2"/>
        <v>6.1714285714285708E-3</v>
      </c>
      <c r="X15" s="7">
        <f t="shared" si="3"/>
        <v>0</v>
      </c>
      <c r="Y15" s="7">
        <f t="shared" si="4"/>
        <v>0</v>
      </c>
      <c r="Z15" s="8">
        <f t="shared" si="9"/>
        <v>7.7142857142857135E-3</v>
      </c>
      <c r="AA15" s="27">
        <f t="shared" si="10"/>
        <v>7.7142857142857135E-3</v>
      </c>
    </row>
    <row r="16" spans="1:35" ht="105" x14ac:dyDescent="0.25">
      <c r="B16" s="96"/>
      <c r="C16" s="94"/>
      <c r="D16" s="71" t="s">
        <v>50</v>
      </c>
      <c r="E16" s="39">
        <v>25</v>
      </c>
      <c r="F16" s="94" t="s">
        <v>55</v>
      </c>
      <c r="G16" s="15" t="s">
        <v>20</v>
      </c>
      <c r="H16" s="11" t="s">
        <v>21</v>
      </c>
      <c r="I16" s="13" t="s">
        <v>50</v>
      </c>
      <c r="J16" s="12" t="s">
        <v>55</v>
      </c>
      <c r="K16" s="64">
        <v>0.02</v>
      </c>
      <c r="L16" s="14" t="s">
        <v>85</v>
      </c>
      <c r="M16" s="3" t="s">
        <v>56</v>
      </c>
      <c r="N16" s="3" t="s">
        <v>56</v>
      </c>
      <c r="O16" s="5">
        <v>12.5</v>
      </c>
      <c r="P16" s="5">
        <v>5</v>
      </c>
      <c r="Q16" s="5"/>
      <c r="R16" s="5"/>
      <c r="S16" s="40">
        <f t="shared" si="0"/>
        <v>0.7</v>
      </c>
      <c r="T16" s="6" t="str">
        <f t="shared" si="7"/>
        <v>CUMPLIMIENTO PARCIAL</v>
      </c>
      <c r="U16" s="56">
        <f t="shared" si="8"/>
        <v>2.5714285714285714E-2</v>
      </c>
      <c r="V16" s="7">
        <f t="shared" si="1"/>
        <v>1.2857142857142857E-2</v>
      </c>
      <c r="W16" s="7">
        <f t="shared" si="2"/>
        <v>5.1428571428571435E-3</v>
      </c>
      <c r="X16" s="7">
        <f t="shared" si="3"/>
        <v>0</v>
      </c>
      <c r="Y16" s="7">
        <f t="shared" si="4"/>
        <v>0</v>
      </c>
      <c r="Z16" s="8">
        <f t="shared" si="9"/>
        <v>1.8000000000000002E-2</v>
      </c>
      <c r="AA16" s="27">
        <f t="shared" si="10"/>
        <v>1.8000000000000002E-2</v>
      </c>
    </row>
    <row r="17" spans="1:30" ht="150" x14ac:dyDescent="0.25">
      <c r="A17" s="2"/>
      <c r="B17" s="96"/>
      <c r="C17" s="94"/>
      <c r="D17" s="9" t="s">
        <v>51</v>
      </c>
      <c r="E17" s="39">
        <v>25</v>
      </c>
      <c r="F17" s="94"/>
      <c r="G17" s="15" t="s">
        <v>20</v>
      </c>
      <c r="H17" s="11" t="s">
        <v>21</v>
      </c>
      <c r="I17" s="9" t="s">
        <v>51</v>
      </c>
      <c r="J17" s="12" t="s">
        <v>55</v>
      </c>
      <c r="K17" s="64">
        <v>0.02</v>
      </c>
      <c r="L17" s="4"/>
      <c r="M17" s="3" t="s">
        <v>56</v>
      </c>
      <c r="N17" s="3" t="s">
        <v>56</v>
      </c>
      <c r="O17" s="5">
        <v>6.25</v>
      </c>
      <c r="P17" s="5">
        <v>10.5</v>
      </c>
      <c r="Q17" s="5"/>
      <c r="R17" s="5"/>
      <c r="S17" s="40">
        <f t="shared" si="0"/>
        <v>0.67</v>
      </c>
      <c r="T17" s="6" t="str">
        <f t="shared" si="7"/>
        <v>CUMPLIMIENTO PARCIAL</v>
      </c>
      <c r="U17" s="56">
        <f t="shared" si="8"/>
        <v>2.5714285714285714E-2</v>
      </c>
      <c r="V17" s="7">
        <f t="shared" si="1"/>
        <v>6.4285714285714285E-3</v>
      </c>
      <c r="W17" s="7">
        <f t="shared" si="2"/>
        <v>1.0799999999999999E-2</v>
      </c>
      <c r="X17" s="7">
        <f t="shared" si="3"/>
        <v>0</v>
      </c>
      <c r="Y17" s="7">
        <f t="shared" si="4"/>
        <v>0</v>
      </c>
      <c r="Z17" s="8">
        <f t="shared" si="9"/>
        <v>1.7228571428571426E-2</v>
      </c>
      <c r="AA17" s="27">
        <f t="shared" si="10"/>
        <v>1.7228571428571426E-2</v>
      </c>
    </row>
    <row r="18" spans="1:30" ht="76.5" customHeight="1" x14ac:dyDescent="0.25">
      <c r="A18" s="2"/>
      <c r="B18" s="96"/>
      <c r="C18" s="94"/>
      <c r="D18" s="9" t="s">
        <v>52</v>
      </c>
      <c r="E18" s="39">
        <v>25</v>
      </c>
      <c r="F18" s="3" t="s">
        <v>57</v>
      </c>
      <c r="G18" s="15" t="s">
        <v>20</v>
      </c>
      <c r="H18" s="11" t="s">
        <v>21</v>
      </c>
      <c r="I18" s="9" t="s">
        <v>52</v>
      </c>
      <c r="J18" s="3" t="s">
        <v>57</v>
      </c>
      <c r="K18" s="65">
        <v>0.04</v>
      </c>
      <c r="L18" s="4"/>
      <c r="M18" s="3" t="s">
        <v>46</v>
      </c>
      <c r="N18" s="3" t="s">
        <v>46</v>
      </c>
      <c r="O18" s="5">
        <v>0</v>
      </c>
      <c r="P18" s="5">
        <v>10</v>
      </c>
      <c r="Q18" s="5"/>
      <c r="R18" s="5"/>
      <c r="S18" s="40">
        <f t="shared" si="0"/>
        <v>0.4</v>
      </c>
      <c r="T18" s="6" t="str">
        <f t="shared" si="7"/>
        <v>CUMPLIMIENTO PARCIAL</v>
      </c>
      <c r="U18" s="56">
        <f t="shared" si="8"/>
        <v>2.5714285714285714E-2</v>
      </c>
      <c r="V18" s="7">
        <f t="shared" si="1"/>
        <v>0</v>
      </c>
      <c r="W18" s="7">
        <f t="shared" si="2"/>
        <v>1.0285714285714287E-2</v>
      </c>
      <c r="X18" s="7">
        <f t="shared" si="3"/>
        <v>0</v>
      </c>
      <c r="Y18" s="7">
        <f t="shared" si="4"/>
        <v>0</v>
      </c>
      <c r="Z18" s="8">
        <f t="shared" si="9"/>
        <v>1.0285714285714287E-2</v>
      </c>
      <c r="AA18" s="27">
        <f t="shared" si="10"/>
        <v>1.0285714285714287E-2</v>
      </c>
    </row>
    <row r="19" spans="1:30" ht="120.75" thickBot="1" x14ac:dyDescent="0.3">
      <c r="A19" s="2"/>
      <c r="B19" s="97"/>
      <c r="C19" s="99"/>
      <c r="D19" s="46" t="s">
        <v>53</v>
      </c>
      <c r="E19" s="39">
        <v>25</v>
      </c>
      <c r="F19" s="47" t="s">
        <v>58</v>
      </c>
      <c r="G19" s="15" t="s">
        <v>20</v>
      </c>
      <c r="H19" s="11" t="s">
        <v>21</v>
      </c>
      <c r="I19" s="9" t="s">
        <v>53</v>
      </c>
      <c r="J19" s="3" t="s">
        <v>58</v>
      </c>
      <c r="K19" s="66">
        <v>0.04</v>
      </c>
      <c r="L19" s="48"/>
      <c r="M19" s="47" t="s">
        <v>59</v>
      </c>
      <c r="N19" s="47" t="s">
        <v>59</v>
      </c>
      <c r="O19" s="49">
        <v>5</v>
      </c>
      <c r="P19" s="49">
        <v>2.5</v>
      </c>
      <c r="Q19" s="49"/>
      <c r="R19" s="49"/>
      <c r="S19" s="50">
        <f t="shared" si="0"/>
        <v>0.3</v>
      </c>
      <c r="T19" s="51" t="str">
        <f t="shared" si="7"/>
        <v>CUMPLIMIENTO PARCIAL</v>
      </c>
      <c r="U19" s="57">
        <f t="shared" si="8"/>
        <v>2.5714285714285714E-2</v>
      </c>
      <c r="V19" s="52">
        <f t="shared" si="1"/>
        <v>5.1428571428571435E-3</v>
      </c>
      <c r="W19" s="52">
        <f t="shared" si="2"/>
        <v>2.5714285714285717E-3</v>
      </c>
      <c r="X19" s="52">
        <f t="shared" si="3"/>
        <v>0</v>
      </c>
      <c r="Y19" s="52">
        <f t="shared" si="4"/>
        <v>0</v>
      </c>
      <c r="Z19" s="53">
        <f t="shared" si="9"/>
        <v>7.7142857142857152E-3</v>
      </c>
      <c r="AA19" s="54">
        <f t="shared" si="10"/>
        <v>7.7142857142857152E-3</v>
      </c>
    </row>
    <row r="20" spans="1:30" ht="75" customHeight="1" x14ac:dyDescent="0.25">
      <c r="A20" s="2"/>
      <c r="B20" s="100" t="s">
        <v>25</v>
      </c>
      <c r="C20" s="98" t="s">
        <v>26</v>
      </c>
      <c r="D20" s="35" t="s">
        <v>60</v>
      </c>
      <c r="E20" s="39">
        <v>25</v>
      </c>
      <c r="F20" s="36" t="s">
        <v>64</v>
      </c>
      <c r="G20" s="16" t="s">
        <v>25</v>
      </c>
      <c r="H20" s="12" t="s">
        <v>26</v>
      </c>
      <c r="I20" s="9" t="s">
        <v>60</v>
      </c>
      <c r="J20" s="11" t="s">
        <v>64</v>
      </c>
      <c r="K20" s="63">
        <v>0.04</v>
      </c>
      <c r="L20" s="42"/>
      <c r="M20" s="21" t="s">
        <v>66</v>
      </c>
      <c r="N20" s="21" t="s">
        <v>66</v>
      </c>
      <c r="O20" s="22">
        <v>4.5</v>
      </c>
      <c r="P20" s="22">
        <v>6.75</v>
      </c>
      <c r="Q20" s="22"/>
      <c r="R20" s="22"/>
      <c r="S20" s="43">
        <f t="shared" si="0"/>
        <v>0.45</v>
      </c>
      <c r="T20" s="23" t="str">
        <f t="shared" si="7"/>
        <v>CUMPLIMIENTO PARCIAL</v>
      </c>
      <c r="U20" s="55">
        <f>9%/4</f>
        <v>2.2499999999999999E-2</v>
      </c>
      <c r="V20" s="24">
        <f t="shared" si="1"/>
        <v>4.0499999999999998E-3</v>
      </c>
      <c r="W20" s="24">
        <f t="shared" si="2"/>
        <v>6.0750000000000005E-3</v>
      </c>
      <c r="X20" s="24">
        <f t="shared" si="3"/>
        <v>0</v>
      </c>
      <c r="Y20" s="24">
        <f t="shared" si="4"/>
        <v>0</v>
      </c>
      <c r="Z20" s="25">
        <f t="shared" si="9"/>
        <v>1.0125E-2</v>
      </c>
      <c r="AA20" s="26">
        <f t="shared" si="10"/>
        <v>1.0125E-2</v>
      </c>
    </row>
    <row r="21" spans="1:30" ht="75" customHeight="1" x14ac:dyDescent="0.25">
      <c r="A21" s="2"/>
      <c r="B21" s="101"/>
      <c r="C21" s="94"/>
      <c r="D21" s="9" t="s">
        <v>86</v>
      </c>
      <c r="E21" s="39">
        <v>25</v>
      </c>
      <c r="F21" s="94" t="s">
        <v>65</v>
      </c>
      <c r="G21" s="16" t="s">
        <v>25</v>
      </c>
      <c r="H21" s="12" t="s">
        <v>26</v>
      </c>
      <c r="I21" s="9" t="s">
        <v>61</v>
      </c>
      <c r="J21" s="12" t="s">
        <v>65</v>
      </c>
      <c r="K21" s="64">
        <f>5%/3</f>
        <v>1.6666666666666666E-2</v>
      </c>
      <c r="L21" s="4"/>
      <c r="M21" s="3" t="s">
        <v>38</v>
      </c>
      <c r="N21" s="3" t="s">
        <v>38</v>
      </c>
      <c r="O21" s="5">
        <v>0</v>
      </c>
      <c r="P21" s="5">
        <v>0</v>
      </c>
      <c r="Q21" s="5"/>
      <c r="R21" s="5"/>
      <c r="S21" s="40">
        <f t="shared" si="0"/>
        <v>0</v>
      </c>
      <c r="T21" s="6" t="str">
        <f t="shared" si="7"/>
        <v>INCUMPLIMIENTO</v>
      </c>
      <c r="U21" s="56">
        <f t="shared" ref="U21:U23" si="17">9%/4</f>
        <v>2.2499999999999999E-2</v>
      </c>
      <c r="V21" s="7">
        <f t="shared" si="1"/>
        <v>0</v>
      </c>
      <c r="W21" s="7">
        <f t="shared" si="2"/>
        <v>0</v>
      </c>
      <c r="X21" s="7">
        <f t="shared" si="3"/>
        <v>0</v>
      </c>
      <c r="Y21" s="7">
        <f t="shared" si="4"/>
        <v>0</v>
      </c>
      <c r="Z21" s="8">
        <f t="shared" si="9"/>
        <v>0</v>
      </c>
      <c r="AA21" s="27">
        <f t="shared" si="10"/>
        <v>0</v>
      </c>
    </row>
    <row r="22" spans="1:30" ht="112.5" customHeight="1" x14ac:dyDescent="0.25">
      <c r="A22" s="2"/>
      <c r="B22" s="101"/>
      <c r="C22" s="94"/>
      <c r="D22" s="9" t="s">
        <v>62</v>
      </c>
      <c r="E22" s="39">
        <v>25</v>
      </c>
      <c r="F22" s="94"/>
      <c r="G22" s="16" t="s">
        <v>25</v>
      </c>
      <c r="H22" s="12" t="s">
        <v>26</v>
      </c>
      <c r="I22" s="9" t="s">
        <v>62</v>
      </c>
      <c r="J22" s="12" t="s">
        <v>65</v>
      </c>
      <c r="K22" s="64">
        <f t="shared" ref="K22:K23" si="18">5%/3</f>
        <v>1.6666666666666666E-2</v>
      </c>
      <c r="L22" s="4"/>
      <c r="M22" s="3" t="s">
        <v>67</v>
      </c>
      <c r="N22" s="3" t="s">
        <v>67</v>
      </c>
      <c r="O22" s="5">
        <v>0</v>
      </c>
      <c r="P22" s="5">
        <v>0</v>
      </c>
      <c r="Q22" s="5"/>
      <c r="R22" s="5"/>
      <c r="S22" s="40">
        <f t="shared" si="0"/>
        <v>0</v>
      </c>
      <c r="T22" s="6" t="str">
        <f t="shared" si="7"/>
        <v>INCUMPLIMIENTO</v>
      </c>
      <c r="U22" s="56">
        <f t="shared" si="17"/>
        <v>2.2499999999999999E-2</v>
      </c>
      <c r="V22" s="7">
        <f t="shared" si="1"/>
        <v>0</v>
      </c>
      <c r="W22" s="7">
        <f t="shared" si="2"/>
        <v>0</v>
      </c>
      <c r="X22" s="7">
        <f t="shared" si="3"/>
        <v>0</v>
      </c>
      <c r="Y22" s="7">
        <f t="shared" si="4"/>
        <v>0</v>
      </c>
      <c r="Z22" s="8">
        <f t="shared" si="9"/>
        <v>0</v>
      </c>
      <c r="AA22" s="27">
        <f t="shared" si="10"/>
        <v>0</v>
      </c>
    </row>
    <row r="23" spans="1:30" ht="135.75" thickBot="1" x14ac:dyDescent="0.3">
      <c r="A23" s="2"/>
      <c r="B23" s="102"/>
      <c r="C23" s="99"/>
      <c r="D23" s="46" t="s">
        <v>63</v>
      </c>
      <c r="E23" s="39">
        <v>25</v>
      </c>
      <c r="F23" s="99"/>
      <c r="G23" s="16" t="s">
        <v>25</v>
      </c>
      <c r="H23" s="12" t="s">
        <v>26</v>
      </c>
      <c r="I23" s="9" t="s">
        <v>63</v>
      </c>
      <c r="J23" s="12" t="s">
        <v>65</v>
      </c>
      <c r="K23" s="67">
        <f t="shared" si="18"/>
        <v>1.6666666666666666E-2</v>
      </c>
      <c r="L23" s="48"/>
      <c r="M23" s="47" t="s">
        <v>66</v>
      </c>
      <c r="N23" s="47" t="s">
        <v>66</v>
      </c>
      <c r="O23" s="49">
        <v>0</v>
      </c>
      <c r="P23" s="49">
        <v>0</v>
      </c>
      <c r="Q23" s="49"/>
      <c r="R23" s="49"/>
      <c r="S23" s="50">
        <f t="shared" si="0"/>
        <v>0</v>
      </c>
      <c r="T23" s="51" t="str">
        <f t="shared" si="7"/>
        <v>INCUMPLIMIENTO</v>
      </c>
      <c r="U23" s="57">
        <f t="shared" si="17"/>
        <v>2.2499999999999999E-2</v>
      </c>
      <c r="V23" s="52">
        <f t="shared" si="1"/>
        <v>0</v>
      </c>
      <c r="W23" s="52">
        <f t="shared" si="2"/>
        <v>0</v>
      </c>
      <c r="X23" s="52">
        <f t="shared" si="3"/>
        <v>0</v>
      </c>
      <c r="Y23" s="52">
        <f t="shared" si="4"/>
        <v>0</v>
      </c>
      <c r="Z23" s="53">
        <f t="shared" si="9"/>
        <v>0</v>
      </c>
      <c r="AA23" s="54">
        <f t="shared" si="10"/>
        <v>0</v>
      </c>
      <c r="AC23" s="73"/>
    </row>
    <row r="24" spans="1:30" ht="180" x14ac:dyDescent="0.25">
      <c r="A24" s="2"/>
      <c r="B24" s="91" t="s">
        <v>27</v>
      </c>
      <c r="C24" s="98" t="s">
        <v>28</v>
      </c>
      <c r="D24" s="21" t="s">
        <v>68</v>
      </c>
      <c r="E24" s="39">
        <v>25</v>
      </c>
      <c r="F24" s="98" t="s">
        <v>77</v>
      </c>
      <c r="G24" s="17" t="s">
        <v>27</v>
      </c>
      <c r="H24" s="12" t="s">
        <v>28</v>
      </c>
      <c r="I24" s="3" t="s">
        <v>68</v>
      </c>
      <c r="J24" s="12" t="s">
        <v>77</v>
      </c>
      <c r="K24" s="63">
        <v>0.05</v>
      </c>
      <c r="L24" s="42"/>
      <c r="M24" s="36" t="s">
        <v>80</v>
      </c>
      <c r="N24" s="36" t="s">
        <v>80</v>
      </c>
      <c r="O24" s="22">
        <v>3.75</v>
      </c>
      <c r="P24" s="22">
        <v>8.75</v>
      </c>
      <c r="Q24" s="22"/>
      <c r="R24" s="22"/>
      <c r="S24" s="43">
        <f t="shared" si="0"/>
        <v>0.5</v>
      </c>
      <c r="T24" s="23" t="str">
        <f t="shared" si="7"/>
        <v>CUMPLIMIENTO PARCIAL</v>
      </c>
      <c r="U24" s="55">
        <f>55%/9</f>
        <v>6.1111111111111116E-2</v>
      </c>
      <c r="V24" s="24">
        <f t="shared" si="1"/>
        <v>9.1666666666666667E-3</v>
      </c>
      <c r="W24" s="24">
        <f t="shared" si="2"/>
        <v>2.1388888888888888E-2</v>
      </c>
      <c r="X24" s="24">
        <f t="shared" si="3"/>
        <v>0</v>
      </c>
      <c r="Y24" s="24">
        <f t="shared" si="4"/>
        <v>0</v>
      </c>
      <c r="Z24" s="25">
        <f t="shared" si="9"/>
        <v>3.0555555555555555E-2</v>
      </c>
      <c r="AA24" s="26">
        <f t="shared" si="10"/>
        <v>3.0555555555555555E-2</v>
      </c>
    </row>
    <row r="25" spans="1:30" ht="180" x14ac:dyDescent="0.25">
      <c r="A25" s="2"/>
      <c r="B25" s="92"/>
      <c r="C25" s="94"/>
      <c r="D25" s="9" t="s">
        <v>69</v>
      </c>
      <c r="E25" s="39">
        <v>25</v>
      </c>
      <c r="F25" s="94"/>
      <c r="G25" s="17" t="s">
        <v>27</v>
      </c>
      <c r="H25" s="12" t="s">
        <v>28</v>
      </c>
      <c r="I25" s="9" t="s">
        <v>69</v>
      </c>
      <c r="J25" s="12" t="s">
        <v>77</v>
      </c>
      <c r="K25" s="64">
        <v>0.05</v>
      </c>
      <c r="L25" s="4"/>
      <c r="M25" s="11" t="s">
        <v>80</v>
      </c>
      <c r="N25" s="11" t="s">
        <v>80</v>
      </c>
      <c r="O25" s="5">
        <v>0</v>
      </c>
      <c r="P25" s="5">
        <v>19.75</v>
      </c>
      <c r="Q25" s="5"/>
      <c r="R25" s="5"/>
      <c r="S25" s="40">
        <f t="shared" si="0"/>
        <v>0.79</v>
      </c>
      <c r="T25" s="6" t="str">
        <f t="shared" si="7"/>
        <v>CUMPLIMIENTO</v>
      </c>
      <c r="U25" s="56">
        <f t="shared" ref="U25:U32" si="19">55%/9</f>
        <v>6.1111111111111116E-2</v>
      </c>
      <c r="V25" s="7">
        <f t="shared" si="1"/>
        <v>0</v>
      </c>
      <c r="W25" s="7">
        <f t="shared" si="2"/>
        <v>4.8277777777777781E-2</v>
      </c>
      <c r="X25" s="7">
        <f t="shared" si="3"/>
        <v>0</v>
      </c>
      <c r="Y25" s="7">
        <f t="shared" si="4"/>
        <v>0</v>
      </c>
      <c r="Z25" s="8">
        <f t="shared" si="9"/>
        <v>4.8277777777777781E-2</v>
      </c>
      <c r="AA25" s="27">
        <f t="shared" si="10"/>
        <v>4.8277777777777781E-2</v>
      </c>
    </row>
    <row r="26" spans="1:30" ht="180" x14ac:dyDescent="0.25">
      <c r="A26" s="2"/>
      <c r="B26" s="92"/>
      <c r="C26" s="94"/>
      <c r="D26" s="3" t="s">
        <v>70</v>
      </c>
      <c r="E26" s="39">
        <v>25</v>
      </c>
      <c r="F26" s="94"/>
      <c r="G26" s="17" t="s">
        <v>27</v>
      </c>
      <c r="H26" s="12" t="s">
        <v>28</v>
      </c>
      <c r="I26" s="3" t="s">
        <v>70</v>
      </c>
      <c r="J26" s="12" t="s">
        <v>77</v>
      </c>
      <c r="K26" s="64">
        <v>0.05</v>
      </c>
      <c r="L26" s="4"/>
      <c r="M26" s="11" t="s">
        <v>80</v>
      </c>
      <c r="N26" s="11" t="s">
        <v>80</v>
      </c>
      <c r="O26" s="5">
        <v>0</v>
      </c>
      <c r="P26" s="5">
        <v>0</v>
      </c>
      <c r="Q26" s="5"/>
      <c r="R26" s="5"/>
      <c r="S26" s="40">
        <f t="shared" si="0"/>
        <v>0</v>
      </c>
      <c r="T26" s="6" t="str">
        <f t="shared" si="7"/>
        <v>INCUMPLIMIENTO</v>
      </c>
      <c r="U26" s="56">
        <f t="shared" si="19"/>
        <v>6.1111111111111116E-2</v>
      </c>
      <c r="V26" s="7">
        <f t="shared" si="1"/>
        <v>0</v>
      </c>
      <c r="W26" s="7">
        <f t="shared" si="2"/>
        <v>0</v>
      </c>
      <c r="X26" s="7">
        <f t="shared" si="3"/>
        <v>0</v>
      </c>
      <c r="Y26" s="7">
        <f t="shared" si="4"/>
        <v>0</v>
      </c>
      <c r="Z26" s="8">
        <f t="shared" si="9"/>
        <v>0</v>
      </c>
      <c r="AA26" s="27">
        <f t="shared" si="10"/>
        <v>0</v>
      </c>
    </row>
    <row r="27" spans="1:30" ht="180" x14ac:dyDescent="0.25">
      <c r="A27" s="2"/>
      <c r="B27" s="92"/>
      <c r="C27" s="94"/>
      <c r="D27" s="3" t="s">
        <v>71</v>
      </c>
      <c r="E27" s="39">
        <v>25</v>
      </c>
      <c r="F27" s="94"/>
      <c r="G27" s="17" t="s">
        <v>27</v>
      </c>
      <c r="H27" s="12" t="s">
        <v>28</v>
      </c>
      <c r="I27" s="3" t="s">
        <v>71</v>
      </c>
      <c r="J27" s="12" t="s">
        <v>77</v>
      </c>
      <c r="K27" s="64">
        <v>0.05</v>
      </c>
      <c r="L27" s="4"/>
      <c r="M27" s="11" t="s">
        <v>80</v>
      </c>
      <c r="N27" s="11" t="s">
        <v>80</v>
      </c>
      <c r="O27" s="5">
        <v>8.33</v>
      </c>
      <c r="P27" s="5">
        <v>0</v>
      </c>
      <c r="Q27" s="5"/>
      <c r="R27" s="5"/>
      <c r="S27" s="40">
        <f t="shared" si="0"/>
        <v>0.3332</v>
      </c>
      <c r="T27" s="6" t="str">
        <f t="shared" si="7"/>
        <v>CUMPLIMIENTO PARCIAL</v>
      </c>
      <c r="U27" s="56">
        <f t="shared" si="19"/>
        <v>6.1111111111111116E-2</v>
      </c>
      <c r="V27" s="7">
        <f t="shared" si="1"/>
        <v>2.0362222222222223E-2</v>
      </c>
      <c r="W27" s="7">
        <f t="shared" si="2"/>
        <v>0</v>
      </c>
      <c r="X27" s="7">
        <f t="shared" si="3"/>
        <v>0</v>
      </c>
      <c r="Y27" s="7">
        <f t="shared" si="4"/>
        <v>0</v>
      </c>
      <c r="Z27" s="8">
        <f t="shared" si="9"/>
        <v>2.0362222222222223E-2</v>
      </c>
      <c r="AA27" s="27">
        <f t="shared" si="10"/>
        <v>2.0362222222222223E-2</v>
      </c>
    </row>
    <row r="28" spans="1:30" ht="90" customHeight="1" x14ac:dyDescent="0.25">
      <c r="A28" s="2"/>
      <c r="B28" s="92"/>
      <c r="C28" s="94" t="s">
        <v>30</v>
      </c>
      <c r="D28" s="9" t="s">
        <v>72</v>
      </c>
      <c r="E28" s="39">
        <v>25</v>
      </c>
      <c r="F28" s="94" t="s">
        <v>79</v>
      </c>
      <c r="G28" s="17" t="s">
        <v>27</v>
      </c>
      <c r="H28" s="12" t="s">
        <v>30</v>
      </c>
      <c r="I28" s="3" t="s">
        <v>72</v>
      </c>
      <c r="J28" s="3" t="s">
        <v>79</v>
      </c>
      <c r="K28" s="64">
        <f>15%/4</f>
        <v>3.7499999999999999E-2</v>
      </c>
      <c r="L28" s="4"/>
      <c r="M28" s="11" t="s">
        <v>80</v>
      </c>
      <c r="N28" s="11" t="s">
        <v>80</v>
      </c>
      <c r="O28" s="5">
        <v>2.5</v>
      </c>
      <c r="P28" s="5">
        <v>0</v>
      </c>
      <c r="Q28" s="5"/>
      <c r="R28" s="5"/>
      <c r="S28" s="40">
        <f t="shared" si="0"/>
        <v>0.1</v>
      </c>
      <c r="T28" s="6" t="str">
        <f t="shared" si="7"/>
        <v>INCUMPLIMIENTO</v>
      </c>
      <c r="U28" s="56">
        <f t="shared" si="19"/>
        <v>6.1111111111111116E-2</v>
      </c>
      <c r="V28" s="7">
        <f t="shared" si="1"/>
        <v>6.1111111111111123E-3</v>
      </c>
      <c r="W28" s="7">
        <f t="shared" si="2"/>
        <v>0</v>
      </c>
      <c r="X28" s="7">
        <f t="shared" si="3"/>
        <v>0</v>
      </c>
      <c r="Y28" s="7">
        <f t="shared" si="4"/>
        <v>0</v>
      </c>
      <c r="Z28" s="8">
        <f t="shared" si="9"/>
        <v>6.1111111111111123E-3</v>
      </c>
      <c r="AA28" s="27">
        <f t="shared" si="10"/>
        <v>6.1111111111111123E-3</v>
      </c>
    </row>
    <row r="29" spans="1:30" ht="165" x14ac:dyDescent="0.25">
      <c r="A29" s="2"/>
      <c r="B29" s="92"/>
      <c r="C29" s="94"/>
      <c r="D29" s="3" t="s">
        <v>73</v>
      </c>
      <c r="E29" s="39">
        <v>25</v>
      </c>
      <c r="F29" s="94"/>
      <c r="G29" s="17" t="s">
        <v>27</v>
      </c>
      <c r="H29" s="12" t="s">
        <v>30</v>
      </c>
      <c r="I29" s="3" t="s">
        <v>73</v>
      </c>
      <c r="J29" s="12" t="s">
        <v>79</v>
      </c>
      <c r="K29" s="64">
        <f t="shared" ref="K29:K31" si="20">15%/4</f>
        <v>3.7499999999999999E-2</v>
      </c>
      <c r="L29" s="4"/>
      <c r="M29" s="11" t="s">
        <v>80</v>
      </c>
      <c r="N29" s="11" t="s">
        <v>80</v>
      </c>
      <c r="O29" s="5">
        <v>5</v>
      </c>
      <c r="P29" s="5">
        <v>5</v>
      </c>
      <c r="Q29" s="5"/>
      <c r="R29" s="5"/>
      <c r="S29" s="40">
        <f t="shared" si="0"/>
        <v>0.4</v>
      </c>
      <c r="T29" s="6" t="str">
        <f t="shared" si="7"/>
        <v>CUMPLIMIENTO PARCIAL</v>
      </c>
      <c r="U29" s="56">
        <f t="shared" si="19"/>
        <v>6.1111111111111116E-2</v>
      </c>
      <c r="V29" s="7">
        <f t="shared" si="1"/>
        <v>1.2222222222222225E-2</v>
      </c>
      <c r="W29" s="7">
        <f t="shared" si="2"/>
        <v>1.2222222222222225E-2</v>
      </c>
      <c r="X29" s="7">
        <f t="shared" si="3"/>
        <v>0</v>
      </c>
      <c r="Y29" s="7">
        <f t="shared" si="4"/>
        <v>0</v>
      </c>
      <c r="Z29" s="8">
        <f t="shared" si="9"/>
        <v>2.4444444444444449E-2</v>
      </c>
      <c r="AA29" s="27">
        <f t="shared" si="10"/>
        <v>2.4444444444444449E-2</v>
      </c>
    </row>
    <row r="30" spans="1:30" ht="225" x14ac:dyDescent="0.25">
      <c r="A30" s="2"/>
      <c r="B30" s="92"/>
      <c r="C30" s="94"/>
      <c r="D30" s="9" t="s">
        <v>74</v>
      </c>
      <c r="E30" s="39">
        <v>25</v>
      </c>
      <c r="F30" s="94"/>
      <c r="G30" s="17" t="s">
        <v>27</v>
      </c>
      <c r="H30" s="12" t="s">
        <v>30</v>
      </c>
      <c r="I30" s="9" t="s">
        <v>74</v>
      </c>
      <c r="J30" s="12" t="s">
        <v>79</v>
      </c>
      <c r="K30" s="64">
        <f t="shared" si="20"/>
        <v>3.7499999999999999E-2</v>
      </c>
      <c r="L30" s="4"/>
      <c r="M30" s="11" t="s">
        <v>80</v>
      </c>
      <c r="N30" s="11" t="s">
        <v>80</v>
      </c>
      <c r="O30" s="5">
        <v>0</v>
      </c>
      <c r="P30" s="5">
        <v>0.08</v>
      </c>
      <c r="Q30" s="5"/>
      <c r="R30" s="5"/>
      <c r="S30" s="40">
        <f t="shared" si="0"/>
        <v>3.2000000000000002E-3</v>
      </c>
      <c r="T30" s="6" t="str">
        <f t="shared" si="7"/>
        <v>INCUMPLIMIENTO</v>
      </c>
      <c r="U30" s="56">
        <f t="shared" si="19"/>
        <v>6.1111111111111116E-2</v>
      </c>
      <c r="V30" s="7">
        <f t="shared" si="1"/>
        <v>0</v>
      </c>
      <c r="W30" s="7">
        <f t="shared" si="2"/>
        <v>1.9555555555555559E-4</v>
      </c>
      <c r="X30" s="7">
        <f t="shared" si="3"/>
        <v>0</v>
      </c>
      <c r="Y30" s="7">
        <f t="shared" si="4"/>
        <v>0</v>
      </c>
      <c r="Z30" s="8">
        <f t="shared" si="9"/>
        <v>1.9555555555555559E-4</v>
      </c>
      <c r="AA30" s="27">
        <f t="shared" si="10"/>
        <v>1.9555555555555559E-4</v>
      </c>
    </row>
    <row r="31" spans="1:30" ht="120" x14ac:dyDescent="0.25">
      <c r="A31" s="2"/>
      <c r="B31" s="92"/>
      <c r="C31" s="94"/>
      <c r="D31" s="3" t="s">
        <v>75</v>
      </c>
      <c r="E31" s="39">
        <v>25</v>
      </c>
      <c r="F31" s="94"/>
      <c r="G31" s="17" t="s">
        <v>27</v>
      </c>
      <c r="H31" s="12" t="s">
        <v>30</v>
      </c>
      <c r="I31" s="3" t="s">
        <v>75</v>
      </c>
      <c r="J31" s="12" t="s">
        <v>79</v>
      </c>
      <c r="K31" s="64">
        <f t="shared" si="20"/>
        <v>3.7499999999999999E-2</v>
      </c>
      <c r="L31" s="4"/>
      <c r="M31" s="11" t="s">
        <v>80</v>
      </c>
      <c r="N31" s="11" t="s">
        <v>80</v>
      </c>
      <c r="O31" s="5">
        <v>5</v>
      </c>
      <c r="P31" s="5">
        <v>5</v>
      </c>
      <c r="Q31" s="5"/>
      <c r="R31" s="5"/>
      <c r="S31" s="40">
        <f t="shared" si="0"/>
        <v>0.4</v>
      </c>
      <c r="T31" s="6" t="str">
        <f t="shared" si="7"/>
        <v>CUMPLIMIENTO PARCIAL</v>
      </c>
      <c r="U31" s="56">
        <f t="shared" si="19"/>
        <v>6.1111111111111116E-2</v>
      </c>
      <c r="V31" s="7">
        <f t="shared" si="1"/>
        <v>1.2222222222222225E-2</v>
      </c>
      <c r="W31" s="7">
        <f t="shared" si="2"/>
        <v>1.2222222222222225E-2</v>
      </c>
      <c r="X31" s="7">
        <f t="shared" si="3"/>
        <v>0</v>
      </c>
      <c r="Y31" s="7">
        <f t="shared" si="4"/>
        <v>0</v>
      </c>
      <c r="Z31" s="8">
        <f t="shared" si="9"/>
        <v>2.4444444444444449E-2</v>
      </c>
      <c r="AA31" s="27">
        <f t="shared" si="10"/>
        <v>2.4444444444444449E-2</v>
      </c>
    </row>
    <row r="32" spans="1:30" ht="105" customHeight="1" thickBot="1" x14ac:dyDescent="0.4">
      <c r="A32" s="2"/>
      <c r="B32" s="93"/>
      <c r="C32" s="28" t="s">
        <v>29</v>
      </c>
      <c r="D32" s="29" t="s">
        <v>76</v>
      </c>
      <c r="E32" s="39">
        <v>25</v>
      </c>
      <c r="F32" s="37" t="s">
        <v>78</v>
      </c>
      <c r="G32" s="59" t="s">
        <v>27</v>
      </c>
      <c r="H32" s="10" t="s">
        <v>29</v>
      </c>
      <c r="I32" s="3" t="s">
        <v>76</v>
      </c>
      <c r="J32" s="11" t="s">
        <v>78</v>
      </c>
      <c r="K32" s="68">
        <v>0.2</v>
      </c>
      <c r="L32" s="44"/>
      <c r="M32" s="37" t="s">
        <v>81</v>
      </c>
      <c r="N32" s="37" t="s">
        <v>81</v>
      </c>
      <c r="O32" s="30">
        <v>3.7</v>
      </c>
      <c r="P32" s="30">
        <v>3.7</v>
      </c>
      <c r="Q32" s="30"/>
      <c r="R32" s="30"/>
      <c r="S32" s="45">
        <f t="shared" si="0"/>
        <v>0.29600000000000004</v>
      </c>
      <c r="T32" s="31" t="str">
        <f t="shared" si="7"/>
        <v>INCUMPLIMIENTO</v>
      </c>
      <c r="U32" s="58">
        <f t="shared" si="19"/>
        <v>6.1111111111111116E-2</v>
      </c>
      <c r="V32" s="32">
        <f t="shared" si="1"/>
        <v>9.044444444444447E-3</v>
      </c>
      <c r="W32" s="32">
        <f t="shared" si="2"/>
        <v>9.044444444444447E-3</v>
      </c>
      <c r="X32" s="32">
        <f t="shared" si="3"/>
        <v>0</v>
      </c>
      <c r="Y32" s="32">
        <f t="shared" si="4"/>
        <v>0</v>
      </c>
      <c r="Z32" s="33">
        <f t="shared" si="9"/>
        <v>1.8088888888888894E-2</v>
      </c>
      <c r="AA32" s="34">
        <f t="shared" si="10"/>
        <v>1.8088888888888894E-2</v>
      </c>
      <c r="AD32" s="72"/>
    </row>
    <row r="33" spans="2:27" s="60" customFormat="1" ht="51" customHeight="1" x14ac:dyDescent="0.4">
      <c r="B33" s="103" t="s">
        <v>94</v>
      </c>
      <c r="C33" s="103"/>
      <c r="D33" s="103"/>
      <c r="E33" s="103"/>
      <c r="F33" s="103"/>
      <c r="G33"/>
      <c r="H33"/>
      <c r="I33"/>
      <c r="J33"/>
      <c r="K33" s="69">
        <f>SUM(K6:K32)</f>
        <v>1</v>
      </c>
      <c r="U33" s="81">
        <f>SUM(U6:U32)</f>
        <v>1</v>
      </c>
      <c r="V33" s="82">
        <f t="shared" ref="V33:Z33" si="21">SUM(V6:V32)</f>
        <v>0.12280746031746033</v>
      </c>
      <c r="W33" s="82">
        <f t="shared" si="21"/>
        <v>0.18914039682539682</v>
      </c>
      <c r="X33" s="82">
        <f t="shared" si="21"/>
        <v>0</v>
      </c>
      <c r="Y33" s="82">
        <f t="shared" si="21"/>
        <v>0</v>
      </c>
      <c r="Z33" s="82">
        <f t="shared" si="21"/>
        <v>0.31194785714285717</v>
      </c>
      <c r="AA33" s="82">
        <f>SUM(AA6:AA32)</f>
        <v>0.31194785714285717</v>
      </c>
    </row>
    <row r="34" spans="2:27" s="60" customFormat="1" ht="51" customHeight="1" x14ac:dyDescent="0.4">
      <c r="B34" s="85" t="s">
        <v>95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3">
        <f>25*V33</f>
        <v>3.070186507936508</v>
      </c>
      <c r="W34" s="83">
        <f t="shared" ref="W34:Y34" si="22">25*W33</f>
        <v>4.7285099206349201</v>
      </c>
      <c r="X34" s="83">
        <f t="shared" si="22"/>
        <v>0</v>
      </c>
      <c r="Y34" s="83">
        <f t="shared" si="22"/>
        <v>0</v>
      </c>
      <c r="Z34" s="61"/>
      <c r="AA34" s="61"/>
    </row>
    <row r="35" spans="2:27" ht="97.5" customHeight="1" x14ac:dyDescent="0.5">
      <c r="B35" s="90" t="s">
        <v>96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</row>
  </sheetData>
  <sheetProtection algorithmName="SHA-512" hashValue="HR22woRWYfxO5S2PMc4GkLkpF6p/1Th46bN617dnExGLd6wXer2HoMjalsyTXHEEjFvrUr+NvCwZU1RfuaXNEA==" saltValue="EVogFToNJpv7QZ1+YH/wKQ==" spinCount="100000" sheet="1" formatCells="0" formatColumns="0" formatRows="0" insertColumns="0" insertRows="0" insertHyperlinks="0" deleteColumns="0" deleteRows="0" sort="0" autoFilter="0" pivotTables="0"/>
  <mergeCells count="19">
    <mergeCell ref="F24:F27"/>
    <mergeCell ref="B33:F33"/>
    <mergeCell ref="E2:X3"/>
    <mergeCell ref="B34:U34"/>
    <mergeCell ref="G4:J4"/>
    <mergeCell ref="AD4:AH4"/>
    <mergeCell ref="B35:AA35"/>
    <mergeCell ref="B24:B32"/>
    <mergeCell ref="F16:F17"/>
    <mergeCell ref="B6:B19"/>
    <mergeCell ref="C6:C19"/>
    <mergeCell ref="B20:B23"/>
    <mergeCell ref="C20:C23"/>
    <mergeCell ref="F21:F23"/>
    <mergeCell ref="F6:F8"/>
    <mergeCell ref="F13:F15"/>
    <mergeCell ref="C24:C27"/>
    <mergeCell ref="C28:C31"/>
    <mergeCell ref="F28:F31"/>
  </mergeCells>
  <conditionalFormatting sqref="S6:S32">
    <cfRule type="cellIs" dxfId="8" priority="10" operator="greaterThan">
      <formula>0.7</formula>
    </cfRule>
    <cfRule type="cellIs" dxfId="7" priority="11" operator="between">
      <formula>0.3</formula>
      <formula>0.7</formula>
    </cfRule>
    <cfRule type="cellIs" dxfId="6" priority="12" operator="lessThan">
      <formula>0.3</formula>
    </cfRule>
  </conditionalFormatting>
  <conditionalFormatting sqref="Z6:AA32">
    <cfRule type="cellIs" dxfId="5" priority="7" operator="lessThan">
      <formula>$U6*30%</formula>
    </cfRule>
    <cfRule type="cellIs" dxfId="4" priority="8" operator="between">
      <formula>$U6*70%</formula>
      <formula>$U6*30%</formula>
    </cfRule>
    <cfRule type="cellIs" dxfId="3" priority="9" operator="greaterThan">
      <formula>$U6*70%</formula>
    </cfRule>
  </conditionalFormatting>
  <conditionalFormatting sqref="T6:T32">
    <cfRule type="cellIs" dxfId="2" priority="1" operator="equal">
      <formula>"INCUMPLIMIENTO"</formula>
    </cfRule>
    <cfRule type="cellIs" dxfId="1" priority="2" operator="equal">
      <formula>"CUMPLIMIENTO PARCIAL"</formula>
    </cfRule>
    <cfRule type="cellIs" dxfId="0" priority="3" operator="equal">
      <formula>"CUMPLIMIENTO"</formula>
    </cfRule>
  </conditionalFormatting>
  <dataValidations count="1">
    <dataValidation type="list" allowBlank="1" showInputMessage="1" showErrorMessage="1" sqref="L6:L15 L17:L32" xr:uid="{0C2B8B54-2E13-402A-9D7F-6B54B431CBA7}">
      <formula1>$AB$6:$AB$9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Eficienciencia P Estrat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adryh</dc:creator>
  <cp:lastModifiedBy>aseso</cp:lastModifiedBy>
  <dcterms:created xsi:type="dcterms:W3CDTF">2022-04-18T18:00:08Z</dcterms:created>
  <dcterms:modified xsi:type="dcterms:W3CDTF">2022-07-15T16:56:25Z</dcterms:modified>
</cp:coreProperties>
</file>